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offreygoode/Desktop/Documents/Docs_2021/websites/prsa/site101/"/>
    </mc:Choice>
  </mc:AlternateContent>
  <xr:revisionPtr revIDLastSave="0" documentId="8_{E537E97E-6EA8-034A-9731-A3465CAAA040}" xr6:coauthVersionLast="47" xr6:coauthVersionMax="47" xr10:uidLastSave="{00000000-0000-0000-0000-000000000000}"/>
  <bookViews>
    <workbookView xWindow="0" yWindow="500" windowWidth="40960" windowHeight="20820" xr2:uid="{148E121C-70A9-434B-99D2-565B15648A18}"/>
  </bookViews>
  <sheets>
    <sheet name="Overview" sheetId="9" r:id="rId1"/>
    <sheet name="ACT" sheetId="8" r:id="rId2"/>
    <sheet name="NSW" sheetId="7" r:id="rId3"/>
    <sheet name="NT" sheetId="6" r:id="rId4"/>
    <sheet name="Qld" sheetId="5" r:id="rId5"/>
    <sheet name="SA" sheetId="4" r:id="rId6"/>
    <sheet name="Tas" sheetId="3" r:id="rId7"/>
    <sheet name="Victoria" sheetId="1" r:id="rId8"/>
    <sheet name="WA" sheetId="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9" l="1"/>
  <c r="L17" i="9"/>
  <c r="F83" i="5"/>
  <c r="I9" i="9" s="1"/>
  <c r="C134" i="7"/>
  <c r="D7" i="9" s="1"/>
  <c r="D134" i="7"/>
  <c r="F7" i="9" s="1"/>
  <c r="E134" i="7"/>
  <c r="G7" i="9" s="1"/>
  <c r="G134" i="7"/>
  <c r="I7" i="9" s="1"/>
  <c r="B134" i="7"/>
  <c r="B7" i="9" s="1"/>
  <c r="D6" i="9"/>
  <c r="C6" i="9" s="1"/>
  <c r="B6" i="9"/>
  <c r="E8" i="9"/>
  <c r="C8" i="9" s="1"/>
  <c r="B8" i="9"/>
  <c r="D11" i="9"/>
  <c r="C11" i="9" s="1"/>
  <c r="G11" i="9"/>
  <c r="B11" i="9"/>
  <c r="C55" i="2"/>
  <c r="D13" i="9" s="1"/>
  <c r="D55" i="2"/>
  <c r="F13" i="9" s="1"/>
  <c r="E55" i="2"/>
  <c r="G13" i="9" s="1"/>
  <c r="G55" i="2"/>
  <c r="I13" i="9" s="1"/>
  <c r="N17" i="9" l="1"/>
  <c r="D18" i="9" s="1"/>
  <c r="C13" i="9"/>
  <c r="L8" i="9"/>
  <c r="L6" i="9"/>
  <c r="L11" i="9"/>
  <c r="C7" i="9"/>
  <c r="L7" i="9" s="1"/>
  <c r="E18" i="9"/>
  <c r="C18" i="9"/>
  <c r="B18" i="9"/>
  <c r="J18" i="9"/>
  <c r="H18" i="9"/>
  <c r="G18" i="9"/>
  <c r="I18" i="9" l="1"/>
  <c r="F18" i="9"/>
  <c r="B55" i="2"/>
  <c r="B13" i="9" s="1"/>
  <c r="L13" i="9" s="1"/>
  <c r="C109" i="1"/>
  <c r="D12" i="9" s="1"/>
  <c r="D109" i="1"/>
  <c r="F12" i="9" s="1"/>
  <c r="F14" i="9" s="1"/>
  <c r="E109" i="1"/>
  <c r="G12" i="9" s="1"/>
  <c r="F109" i="1"/>
  <c r="H12" i="9" s="1"/>
  <c r="G109" i="1"/>
  <c r="I12" i="9" s="1"/>
  <c r="I14" i="9" s="1"/>
  <c r="B109" i="1"/>
  <c r="B12" i="9" s="1"/>
  <c r="C32" i="4"/>
  <c r="D10" i="9" s="1"/>
  <c r="E32" i="4"/>
  <c r="G10" i="9" s="1"/>
  <c r="B32" i="4"/>
  <c r="B10" i="9" s="1"/>
  <c r="C83" i="5"/>
  <c r="E9" i="9" s="1"/>
  <c r="D83" i="5"/>
  <c r="G9" i="9" s="1"/>
  <c r="E83" i="5"/>
  <c r="H9" i="9" s="1"/>
  <c r="L83" i="5"/>
  <c r="J9" i="9" s="1"/>
  <c r="J14" i="9" s="1"/>
  <c r="B83" i="5"/>
  <c r="B9" i="9" s="1"/>
  <c r="S26" i="4"/>
  <c r="F12" i="3"/>
  <c r="C12" i="3"/>
  <c r="B12" i="3"/>
  <c r="C11" i="3"/>
  <c r="D11" i="3"/>
  <c r="E11" i="3"/>
  <c r="F11" i="3"/>
  <c r="G11" i="3"/>
  <c r="H11" i="3"/>
  <c r="I11" i="3"/>
  <c r="B11" i="3"/>
  <c r="K11" i="3"/>
  <c r="I12" i="3"/>
  <c r="H12" i="3"/>
  <c r="E12" i="3"/>
  <c r="D12" i="3"/>
  <c r="S11" i="3"/>
  <c r="S13" i="4"/>
  <c r="H14" i="9" l="1"/>
  <c r="B14" i="9"/>
  <c r="G14" i="9"/>
  <c r="C12" i="9"/>
  <c r="L12" i="9" s="1"/>
  <c r="C10" i="9"/>
  <c r="L10" i="9" s="1"/>
  <c r="D14" i="9"/>
  <c r="C9" i="9"/>
  <c r="L9" i="9" s="1"/>
  <c r="E14" i="9"/>
  <c r="N7" i="4"/>
  <c r="N8" i="4"/>
  <c r="N9" i="4"/>
  <c r="N10" i="4"/>
  <c r="N19" i="4"/>
  <c r="N20" i="4"/>
  <c r="N21" i="4"/>
  <c r="N22" i="4"/>
  <c r="N23" i="4"/>
  <c r="N6" i="4"/>
  <c r="S71" i="5"/>
  <c r="S72" i="5"/>
  <c r="S73" i="5"/>
  <c r="S74" i="5"/>
  <c r="S70" i="5"/>
  <c r="S58" i="5"/>
  <c r="S59" i="5"/>
  <c r="S60" i="5"/>
  <c r="S61" i="5"/>
  <c r="S57" i="5"/>
  <c r="S45" i="5"/>
  <c r="S46" i="5"/>
  <c r="S47" i="5"/>
  <c r="S48" i="5"/>
  <c r="S44" i="5"/>
  <c r="S32" i="5"/>
  <c r="S33" i="5"/>
  <c r="S34" i="5"/>
  <c r="S35" i="5"/>
  <c r="S31" i="5"/>
  <c r="S19" i="5"/>
  <c r="S20" i="5"/>
  <c r="S21" i="5"/>
  <c r="S22" i="5"/>
  <c r="S18" i="5"/>
  <c r="S6" i="5"/>
  <c r="S7" i="5"/>
  <c r="S8" i="5"/>
  <c r="S9" i="5"/>
  <c r="S5" i="5"/>
  <c r="J5" i="8"/>
  <c r="J6" i="8"/>
  <c r="J4" i="8"/>
  <c r="F7" i="8"/>
  <c r="L11" i="4"/>
  <c r="L24" i="4"/>
  <c r="L30" i="4" s="1"/>
  <c r="G10" i="5"/>
  <c r="G23" i="5"/>
  <c r="G36" i="5"/>
  <c r="G49" i="5"/>
  <c r="G62" i="5"/>
  <c r="G75" i="5"/>
  <c r="W8" i="7"/>
  <c r="W9" i="7"/>
  <c r="W18" i="7"/>
  <c r="W19" i="7"/>
  <c r="W20" i="7"/>
  <c r="W29" i="7"/>
  <c r="W30" i="7"/>
  <c r="W31" i="7"/>
  <c r="W32" i="7"/>
  <c r="W33" i="7"/>
  <c r="W42" i="7"/>
  <c r="W43" i="7"/>
  <c r="W44" i="7"/>
  <c r="W45" i="7"/>
  <c r="W46" i="7"/>
  <c r="W55" i="7"/>
  <c r="W56" i="7"/>
  <c r="W57" i="7"/>
  <c r="W58" i="7"/>
  <c r="W59" i="7"/>
  <c r="W68" i="7"/>
  <c r="W69" i="7"/>
  <c r="W70" i="7"/>
  <c r="W71" i="7"/>
  <c r="W72" i="7"/>
  <c r="W81" i="7"/>
  <c r="W82" i="7"/>
  <c r="W83" i="7"/>
  <c r="W84" i="7"/>
  <c r="W85" i="7"/>
  <c r="W94" i="7"/>
  <c r="W95" i="7"/>
  <c r="W96" i="7"/>
  <c r="W97" i="7"/>
  <c r="W98" i="7"/>
  <c r="W107" i="7"/>
  <c r="W108" i="7"/>
  <c r="W109" i="7"/>
  <c r="W110" i="7"/>
  <c r="W111" i="7"/>
  <c r="W120" i="7"/>
  <c r="W121" i="7"/>
  <c r="W122" i="7"/>
  <c r="W123" i="7"/>
  <c r="W124" i="7"/>
  <c r="W7" i="7"/>
  <c r="R8" i="7"/>
  <c r="R9" i="7"/>
  <c r="R18" i="7"/>
  <c r="R19" i="7"/>
  <c r="R20" i="7"/>
  <c r="R29" i="7"/>
  <c r="R30" i="7"/>
  <c r="R31" i="7"/>
  <c r="R32" i="7"/>
  <c r="R33" i="7"/>
  <c r="R42" i="7"/>
  <c r="R43" i="7"/>
  <c r="R44" i="7"/>
  <c r="R45" i="7"/>
  <c r="R46" i="7"/>
  <c r="R55" i="7"/>
  <c r="R56" i="7"/>
  <c r="R57" i="7"/>
  <c r="R58" i="7"/>
  <c r="R59" i="7"/>
  <c r="R68" i="7"/>
  <c r="R69" i="7"/>
  <c r="R70" i="7"/>
  <c r="R71" i="7"/>
  <c r="R72" i="7"/>
  <c r="R81" i="7"/>
  <c r="R82" i="7"/>
  <c r="R83" i="7"/>
  <c r="R84" i="7"/>
  <c r="R85" i="7"/>
  <c r="R94" i="7"/>
  <c r="R95" i="7"/>
  <c r="R96" i="7"/>
  <c r="R97" i="7"/>
  <c r="R98" i="7"/>
  <c r="R107" i="7"/>
  <c r="R108" i="7"/>
  <c r="R109" i="7"/>
  <c r="R110" i="7"/>
  <c r="R111" i="7"/>
  <c r="R120" i="7"/>
  <c r="R121" i="7"/>
  <c r="R122" i="7"/>
  <c r="R123" i="7"/>
  <c r="R124" i="7"/>
  <c r="R7" i="7"/>
  <c r="H34" i="7"/>
  <c r="H47" i="7"/>
  <c r="H60" i="7"/>
  <c r="H73" i="7"/>
  <c r="H86" i="7"/>
  <c r="H99" i="7"/>
  <c r="H112" i="7"/>
  <c r="H125" i="7"/>
  <c r="B125" i="7"/>
  <c r="J125" i="7"/>
  <c r="N125" i="7"/>
  <c r="T125" i="7"/>
  <c r="K125" i="7"/>
  <c r="L125" i="7"/>
  <c r="E125" i="7"/>
  <c r="U125" i="7"/>
  <c r="I125" i="7"/>
  <c r="O125" i="7"/>
  <c r="V125" i="7"/>
  <c r="G125" i="7"/>
  <c r="C125" i="7"/>
  <c r="M125" i="7"/>
  <c r="P125" i="7"/>
  <c r="D125" i="7"/>
  <c r="F125" i="7"/>
  <c r="Q125" i="7"/>
  <c r="S125" i="7"/>
  <c r="X125" i="7"/>
  <c r="B112" i="7"/>
  <c r="J112" i="7"/>
  <c r="N112" i="7"/>
  <c r="T112" i="7"/>
  <c r="K112" i="7"/>
  <c r="L112" i="7"/>
  <c r="E112" i="7"/>
  <c r="U112" i="7"/>
  <c r="I112" i="7"/>
  <c r="O112" i="7"/>
  <c r="V112" i="7"/>
  <c r="G112" i="7"/>
  <c r="C112" i="7"/>
  <c r="M112" i="7"/>
  <c r="P112" i="7"/>
  <c r="D112" i="7"/>
  <c r="F112" i="7"/>
  <c r="Q112" i="7"/>
  <c r="S112" i="7"/>
  <c r="X112" i="7"/>
  <c r="B99" i="7"/>
  <c r="J99" i="7"/>
  <c r="N99" i="7"/>
  <c r="T99" i="7"/>
  <c r="K99" i="7"/>
  <c r="L99" i="7"/>
  <c r="E99" i="7"/>
  <c r="U99" i="7"/>
  <c r="I99" i="7"/>
  <c r="O99" i="7"/>
  <c r="V99" i="7"/>
  <c r="G99" i="7"/>
  <c r="C99" i="7"/>
  <c r="M99" i="7"/>
  <c r="P99" i="7"/>
  <c r="D99" i="7"/>
  <c r="F99" i="7"/>
  <c r="Q99" i="7"/>
  <c r="S99" i="7"/>
  <c r="X99" i="7"/>
  <c r="B86" i="7"/>
  <c r="J86" i="7"/>
  <c r="N86" i="7"/>
  <c r="T86" i="7"/>
  <c r="K86" i="7"/>
  <c r="L86" i="7"/>
  <c r="E86" i="7"/>
  <c r="U86" i="7"/>
  <c r="I86" i="7"/>
  <c r="O86" i="7"/>
  <c r="V86" i="7"/>
  <c r="G86" i="7"/>
  <c r="C86" i="7"/>
  <c r="M86" i="7"/>
  <c r="P86" i="7"/>
  <c r="D86" i="7"/>
  <c r="F86" i="7"/>
  <c r="Q86" i="7"/>
  <c r="S86" i="7"/>
  <c r="X86" i="7"/>
  <c r="B73" i="7"/>
  <c r="J73" i="7"/>
  <c r="N73" i="7"/>
  <c r="T73" i="7"/>
  <c r="K73" i="7"/>
  <c r="L73" i="7"/>
  <c r="E73" i="7"/>
  <c r="U73" i="7"/>
  <c r="I73" i="7"/>
  <c r="O73" i="7"/>
  <c r="V73" i="7"/>
  <c r="G73" i="7"/>
  <c r="C73" i="7"/>
  <c r="M73" i="7"/>
  <c r="P73" i="7"/>
  <c r="D73" i="7"/>
  <c r="F73" i="7"/>
  <c r="Q73" i="7"/>
  <c r="S73" i="7"/>
  <c r="X73" i="7"/>
  <c r="B60" i="7"/>
  <c r="J60" i="7"/>
  <c r="N60" i="7"/>
  <c r="T60" i="7"/>
  <c r="K60" i="7"/>
  <c r="L60" i="7"/>
  <c r="E60" i="7"/>
  <c r="U60" i="7"/>
  <c r="I60" i="7"/>
  <c r="O60" i="7"/>
  <c r="V60" i="7"/>
  <c r="G60" i="7"/>
  <c r="C60" i="7"/>
  <c r="M60" i="7"/>
  <c r="P60" i="7"/>
  <c r="D60" i="7"/>
  <c r="F60" i="7"/>
  <c r="Q60" i="7"/>
  <c r="S60" i="7"/>
  <c r="X60" i="7"/>
  <c r="B47" i="7"/>
  <c r="J47" i="7"/>
  <c r="N47" i="7"/>
  <c r="T47" i="7"/>
  <c r="K47" i="7"/>
  <c r="L47" i="7"/>
  <c r="E47" i="7"/>
  <c r="U47" i="7"/>
  <c r="I47" i="7"/>
  <c r="O47" i="7"/>
  <c r="V47" i="7"/>
  <c r="G47" i="7"/>
  <c r="C47" i="7"/>
  <c r="M47" i="7"/>
  <c r="P47" i="7"/>
  <c r="D47" i="7"/>
  <c r="F47" i="7"/>
  <c r="Q47" i="7"/>
  <c r="S47" i="7"/>
  <c r="X47" i="7"/>
  <c r="B34" i="7"/>
  <c r="J34" i="7"/>
  <c r="N34" i="7"/>
  <c r="T34" i="7"/>
  <c r="K34" i="7"/>
  <c r="L34" i="7"/>
  <c r="E34" i="7"/>
  <c r="U34" i="7"/>
  <c r="I34" i="7"/>
  <c r="O34" i="7"/>
  <c r="V34" i="7"/>
  <c r="G34" i="7"/>
  <c r="C34" i="7"/>
  <c r="M34" i="7"/>
  <c r="P34" i="7"/>
  <c r="D34" i="7"/>
  <c r="F34" i="7"/>
  <c r="Q34" i="7"/>
  <c r="S34" i="7"/>
  <c r="X34" i="7"/>
  <c r="B21" i="7"/>
  <c r="J21" i="7"/>
  <c r="N21" i="7"/>
  <c r="T21" i="7"/>
  <c r="K21" i="7"/>
  <c r="L21" i="7"/>
  <c r="E21" i="7"/>
  <c r="U21" i="7"/>
  <c r="I21" i="7"/>
  <c r="O21" i="7"/>
  <c r="V21" i="7"/>
  <c r="G21" i="7"/>
  <c r="M21" i="7"/>
  <c r="P21" i="7"/>
  <c r="D21" i="7"/>
  <c r="F21" i="7"/>
  <c r="Q21" i="7"/>
  <c r="S21" i="7"/>
  <c r="X21" i="7"/>
  <c r="B10" i="7"/>
  <c r="J10" i="7"/>
  <c r="J13" i="7" s="1"/>
  <c r="N10" i="7"/>
  <c r="N13" i="7" s="1"/>
  <c r="T10" i="7"/>
  <c r="T13" i="7" s="1"/>
  <c r="K10" i="7"/>
  <c r="K13" i="7" s="1"/>
  <c r="L10" i="7"/>
  <c r="L13" i="7" s="1"/>
  <c r="E10" i="7"/>
  <c r="E13" i="7" s="1"/>
  <c r="U10" i="7"/>
  <c r="U13" i="7" s="1"/>
  <c r="O10" i="7"/>
  <c r="O13" i="7" s="1"/>
  <c r="V10" i="7"/>
  <c r="V13" i="7" s="1"/>
  <c r="G10" i="7"/>
  <c r="G13" i="7" s="1"/>
  <c r="C10" i="7"/>
  <c r="C13" i="7" s="1"/>
  <c r="M10" i="7"/>
  <c r="M13" i="7" s="1"/>
  <c r="P10" i="7"/>
  <c r="P13" i="7" s="1"/>
  <c r="D10" i="7"/>
  <c r="D13" i="7" s="1"/>
  <c r="F10" i="7"/>
  <c r="F13" i="7" s="1"/>
  <c r="Q10" i="7"/>
  <c r="Q13" i="7" s="1"/>
  <c r="S10" i="7"/>
  <c r="S13" i="7" s="1"/>
  <c r="X10" i="7"/>
  <c r="B75" i="5"/>
  <c r="P75" i="5"/>
  <c r="I75" i="5"/>
  <c r="I78" i="5" s="1"/>
  <c r="J75" i="5"/>
  <c r="D75" i="5"/>
  <c r="D78" i="5" s="1"/>
  <c r="K75" i="5"/>
  <c r="H75" i="5"/>
  <c r="F75" i="5"/>
  <c r="F78" i="5" s="1"/>
  <c r="L75" i="5"/>
  <c r="C75" i="5"/>
  <c r="M75" i="5"/>
  <c r="N75" i="5"/>
  <c r="E75" i="5"/>
  <c r="E78" i="5" s="1"/>
  <c r="O75" i="5"/>
  <c r="Q75" i="5"/>
  <c r="R75" i="5"/>
  <c r="B62" i="5"/>
  <c r="P62" i="5"/>
  <c r="I62" i="5"/>
  <c r="I65" i="5" s="1"/>
  <c r="J62" i="5"/>
  <c r="D62" i="5"/>
  <c r="K62" i="5"/>
  <c r="H62" i="5"/>
  <c r="H65" i="5" s="1"/>
  <c r="F62" i="5"/>
  <c r="L62" i="5"/>
  <c r="C62" i="5"/>
  <c r="M62" i="5"/>
  <c r="N62" i="5"/>
  <c r="E62" i="5"/>
  <c r="E65" i="5" s="1"/>
  <c r="O62" i="5"/>
  <c r="Q62" i="5"/>
  <c r="R62" i="5"/>
  <c r="B49" i="5"/>
  <c r="P49" i="5"/>
  <c r="I49" i="5"/>
  <c r="I52" i="5" s="1"/>
  <c r="J49" i="5"/>
  <c r="D49" i="5"/>
  <c r="D52" i="5" s="1"/>
  <c r="K49" i="5"/>
  <c r="H49" i="5"/>
  <c r="H52" i="5" s="1"/>
  <c r="F49" i="5"/>
  <c r="F52" i="5" s="1"/>
  <c r="L49" i="5"/>
  <c r="C49" i="5"/>
  <c r="C52" i="5" s="1"/>
  <c r="M49" i="5"/>
  <c r="N49" i="5"/>
  <c r="E49" i="5"/>
  <c r="E52" i="5" s="1"/>
  <c r="O49" i="5"/>
  <c r="Q49" i="5"/>
  <c r="R49" i="5"/>
  <c r="B36" i="5"/>
  <c r="P36" i="5"/>
  <c r="I36" i="5"/>
  <c r="I39" i="5" s="1"/>
  <c r="J36" i="5"/>
  <c r="D36" i="5"/>
  <c r="D39" i="5" s="1"/>
  <c r="K36" i="5"/>
  <c r="H36" i="5"/>
  <c r="H39" i="5" s="1"/>
  <c r="F36" i="5"/>
  <c r="F39" i="5" s="1"/>
  <c r="L36" i="5"/>
  <c r="C36" i="5"/>
  <c r="M36" i="5"/>
  <c r="N36" i="5"/>
  <c r="E36" i="5"/>
  <c r="E39" i="5" s="1"/>
  <c r="O36" i="5"/>
  <c r="Q36" i="5"/>
  <c r="R36" i="5"/>
  <c r="B23" i="5"/>
  <c r="P23" i="5"/>
  <c r="I23" i="5"/>
  <c r="I26" i="5" s="1"/>
  <c r="J23" i="5"/>
  <c r="J26" i="5" s="1"/>
  <c r="D23" i="5"/>
  <c r="D26" i="5" s="1"/>
  <c r="K23" i="5"/>
  <c r="H23" i="5"/>
  <c r="F23" i="5"/>
  <c r="F26" i="5" s="1"/>
  <c r="L23" i="5"/>
  <c r="C23" i="5"/>
  <c r="M23" i="5"/>
  <c r="N23" i="5"/>
  <c r="N81" i="5" s="1"/>
  <c r="E23" i="5"/>
  <c r="E26" i="5" s="1"/>
  <c r="O23" i="5"/>
  <c r="Q23" i="5"/>
  <c r="R23" i="5"/>
  <c r="B10" i="5"/>
  <c r="I10" i="5"/>
  <c r="J10" i="5"/>
  <c r="D10" i="5"/>
  <c r="K10" i="5"/>
  <c r="H10" i="5"/>
  <c r="F10" i="5"/>
  <c r="L10" i="5"/>
  <c r="C10" i="5"/>
  <c r="M10" i="5"/>
  <c r="E10" i="5"/>
  <c r="R10" i="5"/>
  <c r="B24" i="4"/>
  <c r="J24" i="4"/>
  <c r="K24" i="4"/>
  <c r="E24" i="4"/>
  <c r="G24" i="4"/>
  <c r="C24" i="4"/>
  <c r="D24" i="4"/>
  <c r="F24" i="4"/>
  <c r="I24" i="4"/>
  <c r="M24" i="4"/>
  <c r="H24" i="4"/>
  <c r="B11" i="4"/>
  <c r="J11" i="4"/>
  <c r="K11" i="4"/>
  <c r="E11" i="4"/>
  <c r="G11" i="4"/>
  <c r="C11" i="4"/>
  <c r="D11" i="4"/>
  <c r="F11" i="4"/>
  <c r="I11" i="4"/>
  <c r="M11" i="4"/>
  <c r="H11" i="4"/>
  <c r="B101" i="1"/>
  <c r="Q101" i="1"/>
  <c r="K101" i="1"/>
  <c r="K104" i="1" s="1"/>
  <c r="L101" i="1"/>
  <c r="E101" i="1"/>
  <c r="E104" i="1" s="1"/>
  <c r="M101" i="1"/>
  <c r="I101" i="1"/>
  <c r="I104" i="1" s="1"/>
  <c r="G101" i="1"/>
  <c r="G104" i="1" s="1"/>
  <c r="C101" i="1"/>
  <c r="N101" i="1"/>
  <c r="O101" i="1"/>
  <c r="D101" i="1"/>
  <c r="F101" i="1"/>
  <c r="F104" i="1" s="1"/>
  <c r="P101" i="1"/>
  <c r="R101" i="1"/>
  <c r="J101" i="1"/>
  <c r="S101" i="1"/>
  <c r="H101" i="1"/>
  <c r="B88" i="1"/>
  <c r="Q88" i="1"/>
  <c r="K88" i="1"/>
  <c r="K91" i="1" s="1"/>
  <c r="L88" i="1"/>
  <c r="E88" i="1"/>
  <c r="E91" i="1" s="1"/>
  <c r="M88" i="1"/>
  <c r="I88" i="1"/>
  <c r="I91" i="1" s="1"/>
  <c r="G88" i="1"/>
  <c r="G91" i="1" s="1"/>
  <c r="C88" i="1"/>
  <c r="N88" i="1"/>
  <c r="O88" i="1"/>
  <c r="D88" i="1"/>
  <c r="F88" i="1"/>
  <c r="F91" i="1" s="1"/>
  <c r="P88" i="1"/>
  <c r="R88" i="1"/>
  <c r="J88" i="1"/>
  <c r="S88" i="1"/>
  <c r="H88" i="1"/>
  <c r="B75" i="1"/>
  <c r="Q75" i="1"/>
  <c r="K75" i="1"/>
  <c r="K78" i="1" s="1"/>
  <c r="L75" i="1"/>
  <c r="E75" i="1"/>
  <c r="M75" i="1"/>
  <c r="I75" i="1"/>
  <c r="I78" i="1" s="1"/>
  <c r="G75" i="1"/>
  <c r="G78" i="1" s="1"/>
  <c r="C75" i="1"/>
  <c r="N75" i="1"/>
  <c r="O75" i="1"/>
  <c r="D75" i="1"/>
  <c r="F75" i="1"/>
  <c r="F78" i="1" s="1"/>
  <c r="P75" i="1"/>
  <c r="R75" i="1"/>
  <c r="J75" i="1"/>
  <c r="S75" i="1"/>
  <c r="H75" i="1"/>
  <c r="B62" i="1"/>
  <c r="Q62" i="1"/>
  <c r="K62" i="1"/>
  <c r="K65" i="1" s="1"/>
  <c r="L62" i="1"/>
  <c r="E62" i="1"/>
  <c r="M62" i="1"/>
  <c r="I62" i="1"/>
  <c r="I65" i="1" s="1"/>
  <c r="G62" i="1"/>
  <c r="G65" i="1" s="1"/>
  <c r="C62" i="1"/>
  <c r="N62" i="1"/>
  <c r="O62" i="1"/>
  <c r="D62" i="1"/>
  <c r="F62" i="1"/>
  <c r="F65" i="1" s="1"/>
  <c r="P62" i="1"/>
  <c r="R62" i="1"/>
  <c r="J62" i="1"/>
  <c r="S62" i="1"/>
  <c r="H62" i="1"/>
  <c r="B49" i="1"/>
  <c r="Q49" i="1"/>
  <c r="K49" i="1"/>
  <c r="K52" i="1" s="1"/>
  <c r="L49" i="1"/>
  <c r="E49" i="1"/>
  <c r="M49" i="1"/>
  <c r="I49" i="1"/>
  <c r="I52" i="1" s="1"/>
  <c r="G49" i="1"/>
  <c r="G52" i="1" s="1"/>
  <c r="C49" i="1"/>
  <c r="N49" i="1"/>
  <c r="O49" i="1"/>
  <c r="D49" i="1"/>
  <c r="F49" i="1"/>
  <c r="F52" i="1" s="1"/>
  <c r="P49" i="1"/>
  <c r="R49" i="1"/>
  <c r="J49" i="1"/>
  <c r="J52" i="1" s="1"/>
  <c r="S49" i="1"/>
  <c r="H49" i="1"/>
  <c r="B36" i="1"/>
  <c r="Q36" i="1"/>
  <c r="K36" i="1"/>
  <c r="K39" i="1" s="1"/>
  <c r="L36" i="1"/>
  <c r="E36" i="1"/>
  <c r="E39" i="1" s="1"/>
  <c r="M36" i="1"/>
  <c r="I36" i="1"/>
  <c r="I39" i="1" s="1"/>
  <c r="G36" i="1"/>
  <c r="G39" i="1" s="1"/>
  <c r="C36" i="1"/>
  <c r="N36" i="1"/>
  <c r="O36" i="1"/>
  <c r="D36" i="1"/>
  <c r="F36" i="1"/>
  <c r="F39" i="1" s="1"/>
  <c r="P36" i="1"/>
  <c r="R36" i="1"/>
  <c r="J36" i="1"/>
  <c r="S36" i="1"/>
  <c r="H36" i="1"/>
  <c r="B23" i="1"/>
  <c r="Q23" i="1"/>
  <c r="K23" i="1"/>
  <c r="L23" i="1"/>
  <c r="E23" i="1"/>
  <c r="E26" i="1" s="1"/>
  <c r="M23" i="1"/>
  <c r="I23" i="1"/>
  <c r="I26" i="1" s="1"/>
  <c r="G23" i="1"/>
  <c r="G26" i="1" s="1"/>
  <c r="C23" i="1"/>
  <c r="N23" i="1"/>
  <c r="O23" i="1"/>
  <c r="D23" i="1"/>
  <c r="F23" i="1"/>
  <c r="F26" i="1" s="1"/>
  <c r="P23" i="1"/>
  <c r="R23" i="1"/>
  <c r="J23" i="1"/>
  <c r="S23" i="1"/>
  <c r="H23" i="1"/>
  <c r="B10" i="1"/>
  <c r="Q10" i="1"/>
  <c r="K10" i="1"/>
  <c r="L10" i="1"/>
  <c r="E10" i="1"/>
  <c r="M10" i="1"/>
  <c r="I10" i="1"/>
  <c r="G10" i="1"/>
  <c r="C10" i="1"/>
  <c r="N10" i="1"/>
  <c r="O10" i="1"/>
  <c r="D10" i="1"/>
  <c r="F10" i="1"/>
  <c r="P10" i="1"/>
  <c r="R10" i="1"/>
  <c r="J10" i="1"/>
  <c r="S10" i="1"/>
  <c r="H10" i="1"/>
  <c r="I47" i="2"/>
  <c r="N47" i="2"/>
  <c r="J47" i="2"/>
  <c r="O47" i="2"/>
  <c r="E47" i="2"/>
  <c r="H47" i="2"/>
  <c r="K47" i="2"/>
  <c r="G47" i="2"/>
  <c r="C47" i="2"/>
  <c r="L47" i="2"/>
  <c r="D47" i="2"/>
  <c r="F47" i="2"/>
  <c r="M47" i="2"/>
  <c r="P47" i="2"/>
  <c r="B47" i="2"/>
  <c r="I34" i="2"/>
  <c r="N34" i="2"/>
  <c r="J34" i="2"/>
  <c r="O34" i="2"/>
  <c r="E34" i="2"/>
  <c r="H34" i="2"/>
  <c r="K34" i="2"/>
  <c r="G34" i="2"/>
  <c r="C34" i="2"/>
  <c r="C37" i="2" s="1"/>
  <c r="L34" i="2"/>
  <c r="L37" i="2" s="1"/>
  <c r="D34" i="2"/>
  <c r="F34" i="2"/>
  <c r="M34" i="2"/>
  <c r="P34" i="2"/>
  <c r="B34" i="2"/>
  <c r="I21" i="2"/>
  <c r="N21" i="2"/>
  <c r="J21" i="2"/>
  <c r="O21" i="2"/>
  <c r="E21" i="2"/>
  <c r="H21" i="2"/>
  <c r="K21" i="2"/>
  <c r="G21" i="2"/>
  <c r="C21" i="2"/>
  <c r="C24" i="2" s="1"/>
  <c r="L21" i="2"/>
  <c r="D21" i="2"/>
  <c r="D24" i="2" s="1"/>
  <c r="F21" i="2"/>
  <c r="M21" i="2"/>
  <c r="P21" i="2"/>
  <c r="B21" i="2"/>
  <c r="I10" i="2"/>
  <c r="N10" i="2"/>
  <c r="J10" i="2"/>
  <c r="O10" i="2"/>
  <c r="E10" i="2"/>
  <c r="H10" i="2"/>
  <c r="K10" i="2"/>
  <c r="G10" i="2"/>
  <c r="C10" i="2"/>
  <c r="L10" i="2"/>
  <c r="D10" i="2"/>
  <c r="F10" i="2"/>
  <c r="M10" i="2"/>
  <c r="P10" i="2"/>
  <c r="B10" i="2"/>
  <c r="T84" i="1"/>
  <c r="T96" i="1"/>
  <c r="T97" i="1"/>
  <c r="T45" i="1"/>
  <c r="T46" i="1"/>
  <c r="T19" i="1"/>
  <c r="T98" i="1"/>
  <c r="T47" i="1"/>
  <c r="T34" i="1"/>
  <c r="T86" i="1"/>
  <c r="T99" i="1"/>
  <c r="T20" i="1"/>
  <c r="T100" i="1"/>
  <c r="T58" i="1"/>
  <c r="T71" i="1"/>
  <c r="T87" i="1"/>
  <c r="T35" i="1"/>
  <c r="T72" i="1"/>
  <c r="T8" i="1"/>
  <c r="T48" i="1"/>
  <c r="T59" i="1"/>
  <c r="T73" i="1"/>
  <c r="T74" i="1"/>
  <c r="T21" i="1"/>
  <c r="T22" i="1"/>
  <c r="T60" i="1"/>
  <c r="T9" i="1"/>
  <c r="T61" i="1"/>
  <c r="T31" i="1"/>
  <c r="T7" i="1"/>
  <c r="T44" i="1"/>
  <c r="T18" i="1"/>
  <c r="T70" i="1"/>
  <c r="T57" i="1"/>
  <c r="T33" i="1"/>
  <c r="T32" i="1"/>
  <c r="T85" i="1"/>
  <c r="T83" i="1"/>
  <c r="K5" i="3"/>
  <c r="K6" i="3"/>
  <c r="K7" i="3"/>
  <c r="K8" i="3"/>
  <c r="K4" i="3"/>
  <c r="G9" i="3"/>
  <c r="I9" i="3"/>
  <c r="H9" i="3"/>
  <c r="D9" i="3"/>
  <c r="F9" i="3"/>
  <c r="C9" i="3"/>
  <c r="E9" i="3"/>
  <c r="J9" i="3"/>
  <c r="B9" i="3"/>
  <c r="J5" i="6"/>
  <c r="J4" i="6"/>
  <c r="J7" i="6" s="1"/>
  <c r="J9" i="6" s="1"/>
  <c r="G7" i="6"/>
  <c r="C7" i="6"/>
  <c r="D7" i="6"/>
  <c r="H7" i="6"/>
  <c r="E7" i="6"/>
  <c r="F7" i="6"/>
  <c r="I7" i="6"/>
  <c r="B7" i="6"/>
  <c r="B7" i="8"/>
  <c r="G7" i="8"/>
  <c r="D7" i="8"/>
  <c r="H7" i="8"/>
  <c r="E7" i="8"/>
  <c r="C7" i="8"/>
  <c r="I7" i="8"/>
  <c r="Q7" i="2"/>
  <c r="Q42" i="2"/>
  <c r="Q18" i="2"/>
  <c r="Q29" i="2"/>
  <c r="Q30" i="2"/>
  <c r="Q8" i="2"/>
  <c r="Q19" i="2"/>
  <c r="Q44" i="2"/>
  <c r="Q31" i="2"/>
  <c r="Q32" i="2"/>
  <c r="Q20" i="2"/>
  <c r="Q9" i="2"/>
  <c r="Q33" i="2"/>
  <c r="Q45" i="2"/>
  <c r="Q46" i="2"/>
  <c r="Q43" i="2"/>
  <c r="E37" i="2" l="1"/>
  <c r="I37" i="2"/>
  <c r="F50" i="2"/>
  <c r="F49" i="2"/>
  <c r="G50" i="2"/>
  <c r="F37" i="2"/>
  <c r="G37" i="2"/>
  <c r="B50" i="2"/>
  <c r="J37" i="2"/>
  <c r="H50" i="2"/>
  <c r="H49" i="2"/>
  <c r="H37" i="2"/>
  <c r="E50" i="2"/>
  <c r="I50" i="2"/>
  <c r="L39" i="1"/>
  <c r="N52" i="1"/>
  <c r="N51" i="1"/>
  <c r="Q52" i="1"/>
  <c r="L65" i="1"/>
  <c r="N78" i="1"/>
  <c r="Q78" i="1"/>
  <c r="L91" i="1"/>
  <c r="N104" i="1"/>
  <c r="Q104" i="1"/>
  <c r="J51" i="1"/>
  <c r="B52" i="1"/>
  <c r="F51" i="1"/>
  <c r="N39" i="1"/>
  <c r="L52" i="1"/>
  <c r="N65" i="1"/>
  <c r="Q65" i="1"/>
  <c r="L78" i="1"/>
  <c r="N91" i="1"/>
  <c r="Q91" i="1"/>
  <c r="Q90" i="1"/>
  <c r="L104" i="1"/>
  <c r="G51" i="1"/>
  <c r="I90" i="1"/>
  <c r="G90" i="1"/>
  <c r="G27" i="4"/>
  <c r="I26" i="4"/>
  <c r="F26" i="4"/>
  <c r="F27" i="4"/>
  <c r="J14" i="4"/>
  <c r="B26" i="4"/>
  <c r="G14" i="4"/>
  <c r="E27" i="4"/>
  <c r="F14" i="4"/>
  <c r="E14" i="4"/>
  <c r="H27" i="4"/>
  <c r="H26" i="4"/>
  <c r="D27" i="4"/>
  <c r="K27" i="4"/>
  <c r="K26" i="4"/>
  <c r="L13" i="4"/>
  <c r="L14" i="4"/>
  <c r="H14" i="4"/>
  <c r="D13" i="4"/>
  <c r="D14" i="4"/>
  <c r="K14" i="4"/>
  <c r="C27" i="4"/>
  <c r="J27" i="4"/>
  <c r="K13" i="5"/>
  <c r="E25" i="5"/>
  <c r="E13" i="5"/>
  <c r="L13" i="5"/>
  <c r="D13" i="5"/>
  <c r="J39" i="5"/>
  <c r="J52" i="5"/>
  <c r="J65" i="5"/>
  <c r="J78" i="5"/>
  <c r="D25" i="5"/>
  <c r="B64" i="5"/>
  <c r="F13" i="5"/>
  <c r="J13" i="5"/>
  <c r="M26" i="5"/>
  <c r="H26" i="5"/>
  <c r="H25" i="5"/>
  <c r="M39" i="5"/>
  <c r="M65" i="5"/>
  <c r="M64" i="5"/>
  <c r="G39" i="5"/>
  <c r="B38" i="5"/>
  <c r="L26" i="5"/>
  <c r="L25" i="5"/>
  <c r="B78" i="5"/>
  <c r="M13" i="5"/>
  <c r="H13" i="5"/>
  <c r="I13" i="5"/>
  <c r="K26" i="5"/>
  <c r="K39" i="5"/>
  <c r="K52" i="5"/>
  <c r="K64" i="5"/>
  <c r="K65" i="5"/>
  <c r="K78" i="5"/>
  <c r="H51" i="5"/>
  <c r="H10" i="6"/>
  <c r="H9" i="6"/>
  <c r="D10" i="6"/>
  <c r="D9" i="6"/>
  <c r="F9" i="6"/>
  <c r="F10" i="6"/>
  <c r="C9" i="6"/>
  <c r="C10" i="6"/>
  <c r="B9" i="6"/>
  <c r="B10" i="6"/>
  <c r="E9" i="6"/>
  <c r="E10" i="6"/>
  <c r="G9" i="6"/>
  <c r="G10" i="6"/>
  <c r="V24" i="7"/>
  <c r="E24" i="7"/>
  <c r="N24" i="7"/>
  <c r="S37" i="7"/>
  <c r="P37" i="7"/>
  <c r="V37" i="7"/>
  <c r="E37" i="7"/>
  <c r="N37" i="7"/>
  <c r="S50" i="7"/>
  <c r="P50" i="7"/>
  <c r="V50" i="7"/>
  <c r="E50" i="7"/>
  <c r="N50" i="7"/>
  <c r="S63" i="7"/>
  <c r="P63" i="7"/>
  <c r="V63" i="7"/>
  <c r="E63" i="7"/>
  <c r="N63" i="7"/>
  <c r="S76" i="7"/>
  <c r="P76" i="7"/>
  <c r="V76" i="7"/>
  <c r="E76" i="7"/>
  <c r="N76" i="7"/>
  <c r="P89" i="7"/>
  <c r="E89" i="7"/>
  <c r="N89" i="7"/>
  <c r="S102" i="7"/>
  <c r="P102" i="7"/>
  <c r="V102" i="7"/>
  <c r="N102" i="7"/>
  <c r="S115" i="7"/>
  <c r="P115" i="7"/>
  <c r="V115" i="7"/>
  <c r="E115" i="7"/>
  <c r="N115" i="7"/>
  <c r="S128" i="7"/>
  <c r="P128" i="7"/>
  <c r="V128" i="7"/>
  <c r="E128" i="7"/>
  <c r="N128" i="7"/>
  <c r="H115" i="7"/>
  <c r="S24" i="7"/>
  <c r="P24" i="7"/>
  <c r="O24" i="7"/>
  <c r="L24" i="7"/>
  <c r="J24" i="7"/>
  <c r="Q37" i="7"/>
  <c r="M37" i="7"/>
  <c r="O37" i="7"/>
  <c r="L37" i="7"/>
  <c r="J37" i="7"/>
  <c r="Q50" i="7"/>
  <c r="M50" i="7"/>
  <c r="O50" i="7"/>
  <c r="L50" i="7"/>
  <c r="Q63" i="7"/>
  <c r="M63" i="7"/>
  <c r="O63" i="7"/>
  <c r="L63" i="7"/>
  <c r="Q76" i="7"/>
  <c r="M76" i="7"/>
  <c r="O76" i="7"/>
  <c r="L76" i="7"/>
  <c r="J76" i="7"/>
  <c r="Q89" i="7"/>
  <c r="M89" i="7"/>
  <c r="O89" i="7"/>
  <c r="L89" i="7"/>
  <c r="Q102" i="7"/>
  <c r="M102" i="7"/>
  <c r="O102" i="7"/>
  <c r="L102" i="7"/>
  <c r="Q115" i="7"/>
  <c r="M115" i="7"/>
  <c r="O115" i="7"/>
  <c r="L115" i="7"/>
  <c r="Q128" i="7"/>
  <c r="M128" i="7"/>
  <c r="O128" i="7"/>
  <c r="L128" i="7"/>
  <c r="H50" i="7"/>
  <c r="Q24" i="7"/>
  <c r="M24" i="7"/>
  <c r="I24" i="7"/>
  <c r="K24" i="7"/>
  <c r="B24" i="7"/>
  <c r="F37" i="7"/>
  <c r="I37" i="7"/>
  <c r="K37" i="7"/>
  <c r="F50" i="7"/>
  <c r="I50" i="7"/>
  <c r="K50" i="7"/>
  <c r="F63" i="7"/>
  <c r="K63" i="7"/>
  <c r="F76" i="7"/>
  <c r="K76" i="7"/>
  <c r="F89" i="7"/>
  <c r="K89" i="7"/>
  <c r="F102" i="7"/>
  <c r="K102" i="7"/>
  <c r="F115" i="7"/>
  <c r="K115" i="7"/>
  <c r="F128" i="7"/>
  <c r="I128" i="7"/>
  <c r="K128" i="7"/>
  <c r="H37" i="7"/>
  <c r="F24" i="7"/>
  <c r="G24" i="7"/>
  <c r="U24" i="7"/>
  <c r="T24" i="7"/>
  <c r="G37" i="7"/>
  <c r="U37" i="7"/>
  <c r="T37" i="7"/>
  <c r="G50" i="7"/>
  <c r="U50" i="7"/>
  <c r="T50" i="7"/>
  <c r="U63" i="7"/>
  <c r="T63" i="7"/>
  <c r="G76" i="7"/>
  <c r="U76" i="7"/>
  <c r="T76" i="7"/>
  <c r="G89" i="7"/>
  <c r="G102" i="7"/>
  <c r="U102" i="7"/>
  <c r="T102" i="7"/>
  <c r="G115" i="7"/>
  <c r="U115" i="7"/>
  <c r="T115" i="7"/>
  <c r="G128" i="7"/>
  <c r="U128" i="7"/>
  <c r="T128" i="7"/>
  <c r="H76" i="7"/>
  <c r="H10" i="8"/>
  <c r="G10" i="8"/>
  <c r="D10" i="8"/>
  <c r="C10" i="8"/>
  <c r="C9" i="8"/>
  <c r="E10" i="8"/>
  <c r="B10" i="8"/>
  <c r="F10" i="8"/>
  <c r="C14" i="9"/>
  <c r="L14" i="9" s="1"/>
  <c r="I16" i="9" s="1"/>
  <c r="J24" i="2"/>
  <c r="K24" i="2"/>
  <c r="E24" i="2"/>
  <c r="I24" i="2"/>
  <c r="F24" i="2"/>
  <c r="H24" i="2"/>
  <c r="F13" i="2"/>
  <c r="D13" i="2"/>
  <c r="C13" i="2"/>
  <c r="K13" i="2"/>
  <c r="H13" i="2"/>
  <c r="E13" i="2"/>
  <c r="J13" i="2"/>
  <c r="I13" i="2"/>
  <c r="N26" i="1"/>
  <c r="L26" i="1"/>
  <c r="K26" i="1"/>
  <c r="Q26" i="1"/>
  <c r="B13" i="1"/>
  <c r="E13" i="1"/>
  <c r="K13" i="1"/>
  <c r="J13" i="1"/>
  <c r="F13" i="1"/>
  <c r="N13" i="1"/>
  <c r="C13" i="1"/>
  <c r="G13" i="1"/>
  <c r="I13" i="1"/>
  <c r="L13" i="1"/>
  <c r="Q13" i="1"/>
  <c r="R107" i="1"/>
  <c r="P107" i="1"/>
  <c r="N24" i="4"/>
  <c r="N26" i="4" s="1"/>
  <c r="E26" i="4" s="1"/>
  <c r="N11" i="4"/>
  <c r="N13" i="4" s="1"/>
  <c r="J13" i="4" s="1"/>
  <c r="S36" i="5"/>
  <c r="S38" i="5" s="1"/>
  <c r="E38" i="5" s="1"/>
  <c r="S62" i="5"/>
  <c r="S64" i="5" s="1"/>
  <c r="S10" i="5"/>
  <c r="S12" i="5" s="1"/>
  <c r="K12" i="5" s="1"/>
  <c r="S23" i="5"/>
  <c r="S25" i="5" s="1"/>
  <c r="B25" i="5" s="1"/>
  <c r="S49" i="5"/>
  <c r="S51" i="5" s="1"/>
  <c r="B51" i="5" s="1"/>
  <c r="S75" i="5"/>
  <c r="S77" i="5" s="1"/>
  <c r="Y33" i="7"/>
  <c r="Y59" i="7"/>
  <c r="Y121" i="7"/>
  <c r="Y107" i="7"/>
  <c r="Y19" i="7"/>
  <c r="Y98" i="7"/>
  <c r="Y58" i="7"/>
  <c r="Y18" i="7"/>
  <c r="Y8" i="7"/>
  <c r="Y97" i="7"/>
  <c r="Y9" i="7"/>
  <c r="Y122" i="7"/>
  <c r="Y82" i="7"/>
  <c r="Y42" i="7"/>
  <c r="Y81" i="7"/>
  <c r="Y46" i="7"/>
  <c r="Y45" i="7"/>
  <c r="Y95" i="7"/>
  <c r="Y31" i="7"/>
  <c r="Y70" i="7"/>
  <c r="Y108" i="7"/>
  <c r="Y109" i="7"/>
  <c r="Y69" i="7"/>
  <c r="Y72" i="7"/>
  <c r="Y71" i="7"/>
  <c r="Y120" i="7"/>
  <c r="Y30" i="7"/>
  <c r="Y94" i="7"/>
  <c r="Y111" i="7"/>
  <c r="Y29" i="7"/>
  <c r="Y20" i="7"/>
  <c r="Y57" i="7"/>
  <c r="Y96" i="7"/>
  <c r="Y55" i="7"/>
  <c r="Y68" i="7"/>
  <c r="Y7" i="7"/>
  <c r="Y85" i="7"/>
  <c r="Y56" i="7"/>
  <c r="Y124" i="7"/>
  <c r="Y84" i="7"/>
  <c r="Y44" i="7"/>
  <c r="Y110" i="7"/>
  <c r="Y123" i="7"/>
  <c r="Y83" i="7"/>
  <c r="Y43" i="7"/>
  <c r="Y32" i="7"/>
  <c r="J53" i="2"/>
  <c r="P53" i="2"/>
  <c r="C53" i="2"/>
  <c r="B53" i="2"/>
  <c r="F53" i="2"/>
  <c r="Q10" i="2"/>
  <c r="Q12" i="2" s="1"/>
  <c r="I12" i="2" s="1"/>
  <c r="N53" i="2"/>
  <c r="I53" i="2"/>
  <c r="Q47" i="2"/>
  <c r="Q49" i="2" s="1"/>
  <c r="C49" i="2" s="1"/>
  <c r="O53" i="2"/>
  <c r="E53" i="2"/>
  <c r="K53" i="2"/>
  <c r="Q21" i="2"/>
  <c r="Q23" i="2" s="1"/>
  <c r="D23" i="2" s="1"/>
  <c r="D53" i="2"/>
  <c r="G53" i="2"/>
  <c r="H53" i="2"/>
  <c r="L53" i="2"/>
  <c r="M53" i="2"/>
  <c r="E107" i="1"/>
  <c r="L107" i="1"/>
  <c r="N107" i="1"/>
  <c r="G107" i="1"/>
  <c r="T101" i="1"/>
  <c r="T103" i="1" s="1"/>
  <c r="Q103" i="1" s="1"/>
  <c r="K107" i="1"/>
  <c r="O107" i="1"/>
  <c r="C107" i="1"/>
  <c r="M107" i="1"/>
  <c r="H107" i="1"/>
  <c r="Q107" i="1"/>
  <c r="F107" i="1"/>
  <c r="D107" i="1"/>
  <c r="I107" i="1"/>
  <c r="S107" i="1"/>
  <c r="B107" i="1"/>
  <c r="J107" i="1"/>
  <c r="T88" i="1"/>
  <c r="T90" i="1" s="1"/>
  <c r="L90" i="1" s="1"/>
  <c r="J7" i="8"/>
  <c r="J9" i="8" s="1"/>
  <c r="F9" i="8" s="1"/>
  <c r="D30" i="4"/>
  <c r="F30" i="4"/>
  <c r="C30" i="4"/>
  <c r="G30" i="4"/>
  <c r="E30" i="4"/>
  <c r="K30" i="4"/>
  <c r="J30" i="4"/>
  <c r="I30" i="4"/>
  <c r="B30" i="4"/>
  <c r="H30" i="4"/>
  <c r="M30" i="4"/>
  <c r="D81" i="5"/>
  <c r="P81" i="5"/>
  <c r="G81" i="5"/>
  <c r="J81" i="5"/>
  <c r="I81" i="5"/>
  <c r="M81" i="5"/>
  <c r="C81" i="5"/>
  <c r="H81" i="5"/>
  <c r="L81" i="5"/>
  <c r="F81" i="5"/>
  <c r="K81" i="5"/>
  <c r="B81" i="5"/>
  <c r="R81" i="5"/>
  <c r="Q81" i="5"/>
  <c r="O81" i="5"/>
  <c r="E81" i="5"/>
  <c r="W112" i="7"/>
  <c r="R112" i="7"/>
  <c r="W10" i="7"/>
  <c r="W21" i="7"/>
  <c r="W125" i="7"/>
  <c r="W34" i="7"/>
  <c r="W47" i="7"/>
  <c r="W86" i="7"/>
  <c r="W99" i="7"/>
  <c r="W73" i="7"/>
  <c r="R99" i="7"/>
  <c r="W60" i="7"/>
  <c r="R47" i="7"/>
  <c r="R10" i="7"/>
  <c r="R60" i="7"/>
  <c r="R21" i="7"/>
  <c r="R125" i="7"/>
  <c r="R34" i="7"/>
  <c r="R73" i="7"/>
  <c r="R86" i="7"/>
  <c r="H131" i="7"/>
  <c r="Q131" i="7"/>
  <c r="E131" i="7"/>
  <c r="V131" i="7"/>
  <c r="B131" i="7"/>
  <c r="L131" i="7"/>
  <c r="O131" i="7"/>
  <c r="D131" i="7"/>
  <c r="K131" i="7"/>
  <c r="J131" i="7"/>
  <c r="U131" i="7"/>
  <c r="F131" i="7"/>
  <c r="G131" i="7"/>
  <c r="P131" i="7"/>
  <c r="M131" i="7"/>
  <c r="C131" i="7"/>
  <c r="X131" i="7"/>
  <c r="T131" i="7"/>
  <c r="I131" i="7"/>
  <c r="S131" i="7"/>
  <c r="N131" i="7"/>
  <c r="T75" i="1"/>
  <c r="T77" i="1" s="1"/>
  <c r="K77" i="1" s="1"/>
  <c r="T62" i="1"/>
  <c r="T64" i="1" s="1"/>
  <c r="T49" i="1"/>
  <c r="T51" i="1" s="1"/>
  <c r="K51" i="1" s="1"/>
  <c r="T36" i="1"/>
  <c r="T38" i="1" s="1"/>
  <c r="K38" i="1" s="1"/>
  <c r="T23" i="1"/>
  <c r="T25" i="1" s="1"/>
  <c r="B26" i="1" s="1"/>
  <c r="T10" i="1"/>
  <c r="T12" i="1" s="1"/>
  <c r="J12" i="1" s="1"/>
  <c r="Q34" i="2"/>
  <c r="Q36" i="2" s="1"/>
  <c r="L36" i="2" s="1"/>
  <c r="K9" i="3"/>
  <c r="H23" i="2" l="1"/>
  <c r="B49" i="2"/>
  <c r="C50" i="2"/>
  <c r="I49" i="2"/>
  <c r="B37" i="2"/>
  <c r="E36" i="2"/>
  <c r="I36" i="2"/>
  <c r="J36" i="2"/>
  <c r="G36" i="2"/>
  <c r="C36" i="2"/>
  <c r="F36" i="2"/>
  <c r="C23" i="2"/>
  <c r="E49" i="2"/>
  <c r="H36" i="2"/>
  <c r="G49" i="2"/>
  <c r="B36" i="2"/>
  <c r="B51" i="1"/>
  <c r="C51" i="1"/>
  <c r="N90" i="1"/>
  <c r="E90" i="1"/>
  <c r="E52" i="1"/>
  <c r="C91" i="1"/>
  <c r="L51" i="1"/>
  <c r="E51" i="1"/>
  <c r="F90" i="1"/>
  <c r="B90" i="1"/>
  <c r="K64" i="1"/>
  <c r="G64" i="1"/>
  <c r="B39" i="1"/>
  <c r="G103" i="1"/>
  <c r="F64" i="1"/>
  <c r="L103" i="1"/>
  <c r="Q64" i="1"/>
  <c r="D26" i="1"/>
  <c r="C104" i="1"/>
  <c r="E103" i="1"/>
  <c r="Q77" i="1"/>
  <c r="L64" i="1"/>
  <c r="J103" i="1"/>
  <c r="C77" i="1"/>
  <c r="B38" i="1"/>
  <c r="B65" i="1"/>
  <c r="C39" i="1"/>
  <c r="B103" i="1"/>
  <c r="B78" i="1"/>
  <c r="G38" i="1"/>
  <c r="N103" i="1"/>
  <c r="J77" i="1"/>
  <c r="E64" i="1"/>
  <c r="F103" i="1"/>
  <c r="F38" i="1"/>
  <c r="E65" i="1"/>
  <c r="C26" i="1"/>
  <c r="E77" i="1"/>
  <c r="L77" i="1"/>
  <c r="N64" i="1"/>
  <c r="E38" i="1"/>
  <c r="E78" i="1"/>
  <c r="C52" i="1"/>
  <c r="F77" i="1"/>
  <c r="N77" i="1"/>
  <c r="Q51" i="1"/>
  <c r="L38" i="1"/>
  <c r="B77" i="1"/>
  <c r="C64" i="1"/>
  <c r="K103" i="1"/>
  <c r="I103" i="1"/>
  <c r="B64" i="1"/>
  <c r="N38" i="1"/>
  <c r="K90" i="1"/>
  <c r="J90" i="1"/>
  <c r="C90" i="1"/>
  <c r="I64" i="1"/>
  <c r="B91" i="1"/>
  <c r="C65" i="1"/>
  <c r="C103" i="1"/>
  <c r="G77" i="1"/>
  <c r="I38" i="1"/>
  <c r="I77" i="1"/>
  <c r="B104" i="1"/>
  <c r="C78" i="1"/>
  <c r="I51" i="1"/>
  <c r="J64" i="1"/>
  <c r="C38" i="1"/>
  <c r="C14" i="4"/>
  <c r="J26" i="4"/>
  <c r="H13" i="4"/>
  <c r="F13" i="4"/>
  <c r="B14" i="4"/>
  <c r="B27" i="4"/>
  <c r="C13" i="4"/>
  <c r="G26" i="4"/>
  <c r="K13" i="4"/>
  <c r="B13" i="4"/>
  <c r="C26" i="4"/>
  <c r="D26" i="4"/>
  <c r="E13" i="4"/>
  <c r="G13" i="4"/>
  <c r="I77" i="5"/>
  <c r="C77" i="5"/>
  <c r="I64" i="5"/>
  <c r="H64" i="5"/>
  <c r="C64" i="5"/>
  <c r="E77" i="5"/>
  <c r="C38" i="5"/>
  <c r="K77" i="5"/>
  <c r="C65" i="5"/>
  <c r="K38" i="5"/>
  <c r="C26" i="5"/>
  <c r="H12" i="5"/>
  <c r="D65" i="5"/>
  <c r="C12" i="5"/>
  <c r="J12" i="5"/>
  <c r="D51" i="5"/>
  <c r="J77" i="5"/>
  <c r="J51" i="5"/>
  <c r="D12" i="5"/>
  <c r="E12" i="5"/>
  <c r="B65" i="5"/>
  <c r="B77" i="5"/>
  <c r="L12" i="5"/>
  <c r="I38" i="5"/>
  <c r="H38" i="5"/>
  <c r="D64" i="5"/>
  <c r="C78" i="5"/>
  <c r="K51" i="5"/>
  <c r="C39" i="5"/>
  <c r="M12" i="5"/>
  <c r="B52" i="5"/>
  <c r="B13" i="5"/>
  <c r="F77" i="5"/>
  <c r="G38" i="5"/>
  <c r="M38" i="5"/>
  <c r="F12" i="5"/>
  <c r="D38" i="5"/>
  <c r="B39" i="5"/>
  <c r="C13" i="5"/>
  <c r="I51" i="5"/>
  <c r="C51" i="5"/>
  <c r="F51" i="5"/>
  <c r="I25" i="5"/>
  <c r="J25" i="5"/>
  <c r="E51" i="5"/>
  <c r="F25" i="5"/>
  <c r="K25" i="5"/>
  <c r="I12" i="5"/>
  <c r="B26" i="5"/>
  <c r="B12" i="5"/>
  <c r="E64" i="5"/>
  <c r="M25" i="5"/>
  <c r="F38" i="5"/>
  <c r="J64" i="5"/>
  <c r="J38" i="5"/>
  <c r="D77" i="5"/>
  <c r="C25" i="5"/>
  <c r="W37" i="7"/>
  <c r="R115" i="7"/>
  <c r="W128" i="7"/>
  <c r="W76" i="7"/>
  <c r="R50" i="7"/>
  <c r="W101" i="7"/>
  <c r="W102" i="7"/>
  <c r="W115" i="7"/>
  <c r="R24" i="7"/>
  <c r="W63" i="7"/>
  <c r="Y60" i="7"/>
  <c r="Y62" i="7" s="1"/>
  <c r="W62" i="7" s="1"/>
  <c r="R102" i="7"/>
  <c r="B9" i="8"/>
  <c r="G9" i="8"/>
  <c r="E9" i="8"/>
  <c r="D9" i="8"/>
  <c r="H9" i="8"/>
  <c r="C16" i="9"/>
  <c r="H16" i="9"/>
  <c r="D16" i="9"/>
  <c r="J16" i="9"/>
  <c r="F16" i="9"/>
  <c r="G16" i="9"/>
  <c r="E16" i="9"/>
  <c r="B24" i="2"/>
  <c r="K23" i="2"/>
  <c r="J23" i="2"/>
  <c r="F23" i="2"/>
  <c r="I23" i="2"/>
  <c r="E23" i="2"/>
  <c r="B23" i="2"/>
  <c r="B12" i="2"/>
  <c r="E12" i="2"/>
  <c r="H12" i="2"/>
  <c r="J12" i="2"/>
  <c r="B13" i="2"/>
  <c r="K12" i="2"/>
  <c r="C12" i="2"/>
  <c r="D12" i="2"/>
  <c r="F12" i="2"/>
  <c r="K25" i="1"/>
  <c r="Q25" i="1"/>
  <c r="C25" i="1"/>
  <c r="L25" i="1"/>
  <c r="F25" i="1"/>
  <c r="G25" i="1"/>
  <c r="I25" i="1"/>
  <c r="B25" i="1"/>
  <c r="N25" i="1"/>
  <c r="E25" i="1"/>
  <c r="D25" i="1"/>
  <c r="C12" i="1"/>
  <c r="N12" i="1"/>
  <c r="D13" i="1"/>
  <c r="F12" i="1"/>
  <c r="Q12" i="1"/>
  <c r="L12" i="1"/>
  <c r="K12" i="1"/>
  <c r="E12" i="1"/>
  <c r="I12" i="1"/>
  <c r="G12" i="1"/>
  <c r="B12" i="1"/>
  <c r="D12" i="1"/>
  <c r="Y112" i="7"/>
  <c r="Y114" i="7" s="1"/>
  <c r="R114" i="7" s="1"/>
  <c r="W13" i="7"/>
  <c r="Y73" i="7"/>
  <c r="Y75" i="7" s="1"/>
  <c r="Y99" i="7"/>
  <c r="Y101" i="7" s="1"/>
  <c r="Y125" i="7"/>
  <c r="Y127" i="7" s="1"/>
  <c r="Y86" i="7"/>
  <c r="Y88" i="7" s="1"/>
  <c r="Y34" i="7"/>
  <c r="Y36" i="7" s="1"/>
  <c r="Y10" i="7"/>
  <c r="Y12" i="7" s="1"/>
  <c r="Y47" i="7"/>
  <c r="Y49" i="7" s="1"/>
  <c r="R49" i="7" s="1"/>
  <c r="Y21" i="7"/>
  <c r="Y23" i="7" s="1"/>
  <c r="R23" i="7" s="1"/>
  <c r="N30" i="4"/>
  <c r="Q53" i="2"/>
  <c r="T107" i="1"/>
  <c r="S81" i="5"/>
  <c r="W131" i="7"/>
  <c r="R131" i="7"/>
  <c r="Q36" i="7" l="1"/>
  <c r="O36" i="7"/>
  <c r="K36" i="7"/>
  <c r="H36" i="7"/>
  <c r="G36" i="7"/>
  <c r="T36" i="7"/>
  <c r="N36" i="7"/>
  <c r="J36" i="7"/>
  <c r="F36" i="7"/>
  <c r="D37" i="7"/>
  <c r="S36" i="7"/>
  <c r="V36" i="7"/>
  <c r="B36" i="7"/>
  <c r="M36" i="7"/>
  <c r="L36" i="7"/>
  <c r="P36" i="7"/>
  <c r="E36" i="7"/>
  <c r="I36" i="7"/>
  <c r="B37" i="7"/>
  <c r="D36" i="7"/>
  <c r="U36" i="7"/>
  <c r="P88" i="7"/>
  <c r="N88" i="7"/>
  <c r="C89" i="7"/>
  <c r="B89" i="7"/>
  <c r="G88" i="7"/>
  <c r="Q88" i="7"/>
  <c r="O88" i="7"/>
  <c r="C88" i="7"/>
  <c r="B88" i="7"/>
  <c r="E88" i="7"/>
  <c r="L88" i="7"/>
  <c r="M88" i="7"/>
  <c r="F88" i="7"/>
  <c r="K88" i="7"/>
  <c r="O114" i="7"/>
  <c r="C114" i="7"/>
  <c r="B115" i="7"/>
  <c r="T114" i="7"/>
  <c r="S114" i="7"/>
  <c r="V114" i="7"/>
  <c r="N114" i="7"/>
  <c r="H114" i="7"/>
  <c r="C115" i="7"/>
  <c r="Q114" i="7"/>
  <c r="B114" i="7"/>
  <c r="G114" i="7"/>
  <c r="K114" i="7"/>
  <c r="U114" i="7"/>
  <c r="P114" i="7"/>
  <c r="L114" i="7"/>
  <c r="F114" i="7"/>
  <c r="E114" i="7"/>
  <c r="M114" i="7"/>
  <c r="W114" i="7"/>
  <c r="W36" i="7"/>
  <c r="E75" i="7"/>
  <c r="C76" i="7"/>
  <c r="B75" i="7"/>
  <c r="H75" i="7"/>
  <c r="P75" i="7"/>
  <c r="L75" i="7"/>
  <c r="C75" i="7"/>
  <c r="B76" i="7"/>
  <c r="M75" i="7"/>
  <c r="U75" i="7"/>
  <c r="S75" i="7"/>
  <c r="V75" i="7"/>
  <c r="N75" i="7"/>
  <c r="O75" i="7"/>
  <c r="J75" i="7"/>
  <c r="Q75" i="7"/>
  <c r="F75" i="7"/>
  <c r="K75" i="7"/>
  <c r="G75" i="7"/>
  <c r="T75" i="7"/>
  <c r="D23" i="7"/>
  <c r="E23" i="7"/>
  <c r="P23" i="7"/>
  <c r="L23" i="7"/>
  <c r="G23" i="7"/>
  <c r="T23" i="7"/>
  <c r="K23" i="7"/>
  <c r="D24" i="7"/>
  <c r="M23" i="7"/>
  <c r="U23" i="7"/>
  <c r="V23" i="7"/>
  <c r="J23" i="7"/>
  <c r="Q23" i="7"/>
  <c r="N23" i="7"/>
  <c r="S23" i="7"/>
  <c r="O23" i="7"/>
  <c r="I23" i="7"/>
  <c r="B23" i="7"/>
  <c r="F23" i="7"/>
  <c r="N62" i="7"/>
  <c r="C63" i="7"/>
  <c r="B62" i="7"/>
  <c r="G63" i="7"/>
  <c r="S62" i="7"/>
  <c r="V62" i="7"/>
  <c r="M62" i="7"/>
  <c r="L62" i="7"/>
  <c r="C62" i="7"/>
  <c r="T62" i="7"/>
  <c r="B63" i="7"/>
  <c r="G62" i="7"/>
  <c r="P62" i="7"/>
  <c r="E62" i="7"/>
  <c r="F62" i="7"/>
  <c r="Q62" i="7"/>
  <c r="O62" i="7"/>
  <c r="K62" i="7"/>
  <c r="U62" i="7"/>
  <c r="W75" i="7"/>
  <c r="P49" i="7"/>
  <c r="L49" i="7"/>
  <c r="B49" i="7"/>
  <c r="U49" i="7"/>
  <c r="E49" i="7"/>
  <c r="M49" i="7"/>
  <c r="H49" i="7"/>
  <c r="I49" i="7"/>
  <c r="B50" i="7"/>
  <c r="T49" i="7"/>
  <c r="F49" i="7"/>
  <c r="G49" i="7"/>
  <c r="O49" i="7"/>
  <c r="C49" i="7"/>
  <c r="K49" i="7"/>
  <c r="S49" i="7"/>
  <c r="V49" i="7"/>
  <c r="N49" i="7"/>
  <c r="Q49" i="7"/>
  <c r="C50" i="7"/>
  <c r="C127" i="7"/>
  <c r="P127" i="7"/>
  <c r="E127" i="7"/>
  <c r="Q127" i="7"/>
  <c r="O127" i="7"/>
  <c r="C128" i="7"/>
  <c r="K127" i="7"/>
  <c r="U127" i="7"/>
  <c r="I127" i="7"/>
  <c r="S127" i="7"/>
  <c r="V127" i="7"/>
  <c r="N127" i="7"/>
  <c r="B127" i="7"/>
  <c r="M127" i="7"/>
  <c r="L127" i="7"/>
  <c r="F127" i="7"/>
  <c r="B128" i="7"/>
  <c r="G127" i="7"/>
  <c r="T127" i="7"/>
  <c r="Y131" i="7"/>
  <c r="E102" i="7"/>
  <c r="O101" i="7"/>
  <c r="C101" i="7"/>
  <c r="B102" i="7"/>
  <c r="U101" i="7"/>
  <c r="P101" i="7"/>
  <c r="E101" i="7"/>
  <c r="Q101" i="7"/>
  <c r="C102" i="7"/>
  <c r="B101" i="7"/>
  <c r="S101" i="7"/>
  <c r="K101" i="7"/>
  <c r="G101" i="7"/>
  <c r="V101" i="7"/>
  <c r="N101" i="7"/>
  <c r="M101" i="7"/>
  <c r="L101" i="7"/>
  <c r="F101" i="7"/>
  <c r="T101" i="7"/>
  <c r="R101" i="7"/>
  <c r="W127" i="7"/>
  <c r="V12" i="7"/>
  <c r="P12" i="7"/>
  <c r="N12" i="7"/>
  <c r="O12" i="7"/>
  <c r="Q12" i="7"/>
  <c r="S12" i="7"/>
  <c r="T12" i="7"/>
  <c r="U12" i="7"/>
  <c r="W12" i="7"/>
  <c r="B13" i="7"/>
  <c r="C12" i="7"/>
  <c r="D12" i="7"/>
  <c r="E12" i="7"/>
  <c r="F12" i="7"/>
  <c r="G12" i="7"/>
  <c r="J12" i="7"/>
  <c r="K12" i="7"/>
  <c r="L12" i="7"/>
  <c r="M12" i="7"/>
  <c r="B12" i="7"/>
</calcChain>
</file>

<file path=xl/sharedStrings.xml><?xml version="1.0" encoding="utf-8"?>
<sst xmlns="http://schemas.openxmlformats.org/spreadsheetml/2006/main" count="1036" uniqueCount="265">
  <si>
    <t>Row Labels</t>
  </si>
  <si>
    <t>AJP</t>
  </si>
  <si>
    <t>ALP</t>
  </si>
  <si>
    <t>CEC</t>
  </si>
  <si>
    <t>CYA</t>
  </si>
  <si>
    <t>FFP</t>
  </si>
  <si>
    <t>GRN</t>
  </si>
  <si>
    <t>GRPF</t>
  </si>
  <si>
    <t>HMP</t>
  </si>
  <si>
    <t>IND</t>
  </si>
  <si>
    <t>LP</t>
  </si>
  <si>
    <t>LTP</t>
  </si>
  <si>
    <t>NAFD</t>
  </si>
  <si>
    <t>NP</t>
  </si>
  <si>
    <t>ON</t>
  </si>
  <si>
    <t>SAL</t>
  </si>
  <si>
    <t>SOPA</t>
  </si>
  <si>
    <t>VNS</t>
  </si>
  <si>
    <t>(blank)</t>
  </si>
  <si>
    <t>Grand Total</t>
  </si>
  <si>
    <t>Aston</t>
  </si>
  <si>
    <t>Ballarat</t>
  </si>
  <si>
    <t>Bendigo</t>
  </si>
  <si>
    <t>Bruce</t>
  </si>
  <si>
    <t>Calwell</t>
  </si>
  <si>
    <t>Casey</t>
  </si>
  <si>
    <t>Chisholm</t>
  </si>
  <si>
    <t>Cooper</t>
  </si>
  <si>
    <t>Corangamite</t>
  </si>
  <si>
    <t>Corio</t>
  </si>
  <si>
    <t>Deakin</t>
  </si>
  <si>
    <t>Dunkley</t>
  </si>
  <si>
    <t>Flinders</t>
  </si>
  <si>
    <t>Fraser</t>
  </si>
  <si>
    <t>Gellibrand</t>
  </si>
  <si>
    <t>Gippsland</t>
  </si>
  <si>
    <t>Goldstein</t>
  </si>
  <si>
    <t>Gorton</t>
  </si>
  <si>
    <t>Hawke</t>
  </si>
  <si>
    <t>Holt</t>
  </si>
  <si>
    <t>Hotham</t>
  </si>
  <si>
    <t>Indi</t>
  </si>
  <si>
    <t>Isaacs</t>
  </si>
  <si>
    <t>Jagajaga</t>
  </si>
  <si>
    <t>Kooyong</t>
  </si>
  <si>
    <t>La Trobe</t>
  </si>
  <si>
    <t>Lalor</t>
  </si>
  <si>
    <t>Macnamara</t>
  </si>
  <si>
    <t>Mallee</t>
  </si>
  <si>
    <t>Maribyrnong</t>
  </si>
  <si>
    <t>McEwen</t>
  </si>
  <si>
    <t>Melbourne</t>
  </si>
  <si>
    <t>Menzies</t>
  </si>
  <si>
    <t>Monash</t>
  </si>
  <si>
    <t>Nicholls</t>
  </si>
  <si>
    <t>Scullin</t>
  </si>
  <si>
    <t>Wannon</t>
  </si>
  <si>
    <t>Wills</t>
  </si>
  <si>
    <t>IMO</t>
  </si>
  <si>
    <t>Bean</t>
  </si>
  <si>
    <t>Canberra</t>
  </si>
  <si>
    <t>Fenner</t>
  </si>
  <si>
    <t>Informal</t>
  </si>
  <si>
    <t>TOTAL</t>
  </si>
  <si>
    <t>Quotas</t>
  </si>
  <si>
    <t>Surplus</t>
  </si>
  <si>
    <t>AUC</t>
  </si>
  <si>
    <t>GAP</t>
  </si>
  <si>
    <t>IAP</t>
  </si>
  <si>
    <t>Brand</t>
  </si>
  <si>
    <t>Bullwinkel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</si>
  <si>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</si>
  <si>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</si>
  <si>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</si>
  <si>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</si>
  <si>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</si>
  <si>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</si>
  <si>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</si>
  <si>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</si>
  <si>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</si>
  <si>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</si>
  <si>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</si>
  <si>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</si>
  <si>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Swan</t>
  </si>
  <si>
    <t>Tangney</t>
  </si>
  <si>
    <t>ASP</t>
  </si>
  <si>
    <t>AUD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</si>
  <si>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</si>
  <si>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</si>
  <si>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</si>
  <si>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</si>
  <si>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</si>
  <si>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</si>
  <si>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</si>
  <si>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</si>
  <si>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</si>
  <si>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</si>
  <si>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</si>
  <si>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</si>
  <si>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</si>
  <si>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</si>
  <si>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</si>
  <si>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</si>
  <si>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</si>
  <si>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</si>
  <si>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</si>
  <si>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</si>
  <si>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</si>
  <si>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</si>
  <si>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</si>
  <si>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</si>
  <si>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</si>
  <si>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</si>
  <si>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</si>
  <si>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</si>
  <si>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</si>
  <si>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 England</t>
  </si>
  <si>
    <t>Newcastle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</si>
  <si>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</si>
  <si>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</si>
  <si>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</si>
  <si>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</si>
  <si>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</si>
  <si>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</si>
  <si>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</si>
  <si>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</si>
  <si>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</si>
  <si>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</si>
  <si>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</si>
  <si>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</si>
  <si>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</si>
  <si>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</si>
  <si>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</si>
  <si>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CLP</t>
  </si>
  <si>
    <t>Lingiari</t>
  </si>
  <si>
    <t>Solomon</t>
  </si>
  <si>
    <t>KAP</t>
  </si>
  <si>
    <t>LNP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</si>
  <si>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</si>
  <si>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</si>
  <si>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</si>
  <si>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</si>
  <si>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</si>
  <si>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</si>
  <si>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</si>
  <si>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</si>
  <si>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</si>
  <si>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</si>
  <si>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</si>
  <si>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</si>
  <si>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</si>
  <si>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</si>
  <si>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</si>
  <si>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</si>
  <si>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</si>
  <si>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</si>
  <si>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</si>
  <si>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</si>
  <si>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</si>
  <si>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</si>
  <si>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</si>
  <si>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</si>
  <si>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</si>
  <si>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</si>
  <si>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</si>
  <si>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</si>
  <si>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</si>
  <si>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</si>
  <si>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XEN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</si>
  <si>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</si>
  <si>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</si>
  <si>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</si>
  <si>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</si>
  <si>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</si>
  <si>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</si>
  <si>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</si>
  <si>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</si>
  <si>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Spence</t>
  </si>
  <si>
    <t>Sturt</t>
  </si>
  <si>
    <t>Bass</t>
  </si>
  <si>
    <t>Braddon</t>
  </si>
  <si>
    <t>Clark</t>
  </si>
  <si>
    <t>Franklin</t>
  </si>
  <si>
    <t>Lyons</t>
  </si>
  <si>
    <t>Northern WA</t>
  </si>
  <si>
    <t>Southern WA</t>
  </si>
  <si>
    <t>North Perth</t>
  </si>
  <si>
    <t>South Perth</t>
  </si>
  <si>
    <t>Eastern Victoria</t>
  </si>
  <si>
    <t>Western Victoria</t>
  </si>
  <si>
    <t>South Eastern Melbourne</t>
  </si>
  <si>
    <t>Northern Melbourne</t>
  </si>
  <si>
    <t>Tasmania</t>
  </si>
  <si>
    <t>Northern Territory</t>
  </si>
  <si>
    <t>ACT</t>
  </si>
  <si>
    <t>Southern NSW</t>
  </si>
  <si>
    <t>Western NSW</t>
  </si>
  <si>
    <t>Northern NSW</t>
  </si>
  <si>
    <t>Newcastle and Central Coast</t>
  </si>
  <si>
    <t>North Shore</t>
  </si>
  <si>
    <t>Western Sydney</t>
  </si>
  <si>
    <t>Sydney Central</t>
  </si>
  <si>
    <t>South Sydney</t>
  </si>
  <si>
    <t>Outer Southwest</t>
  </si>
  <si>
    <t>Ballarat and Geelong</t>
  </si>
  <si>
    <t>Western Melbourne</t>
  </si>
  <si>
    <t>Central and Eastern Melbourne</t>
  </si>
  <si>
    <t>Bayside</t>
  </si>
  <si>
    <t>North Queensland</t>
  </si>
  <si>
    <t>Western and Central Queensland</t>
  </si>
  <si>
    <t>Toowoomba to Gold Coast</t>
  </si>
  <si>
    <t>Northern Brisbane area</t>
  </si>
  <si>
    <t>Central Brisbane</t>
  </si>
  <si>
    <t>South East Brisbane</t>
  </si>
  <si>
    <t>State Total</t>
  </si>
  <si>
    <t>Shooters</t>
  </si>
  <si>
    <t>Democrats</t>
  </si>
  <si>
    <t>Citizens</t>
  </si>
  <si>
    <t>Trumpet</t>
  </si>
  <si>
    <t>Family first</t>
  </si>
  <si>
    <t>Gerard Rennick</t>
  </si>
  <si>
    <t>Cannabis</t>
  </si>
  <si>
    <t>Indigenous</t>
  </si>
  <si>
    <t>HEART</t>
  </si>
  <si>
    <t>Libertarian</t>
  </si>
  <si>
    <t>Socialist</t>
  </si>
  <si>
    <t>Fusion</t>
  </si>
  <si>
    <t>Minor progressive</t>
  </si>
  <si>
    <t>Left</t>
  </si>
  <si>
    <t>Right</t>
  </si>
  <si>
    <t>*</t>
  </si>
  <si>
    <t>Total</t>
  </si>
  <si>
    <t>Victoria</t>
  </si>
  <si>
    <t>WA</t>
  </si>
  <si>
    <t>NSW</t>
  </si>
  <si>
    <t>NT</t>
  </si>
  <si>
    <t>QLD</t>
  </si>
  <si>
    <t>SA</t>
  </si>
  <si>
    <t>LNP/CLP</t>
  </si>
  <si>
    <t>Votes %</t>
  </si>
  <si>
    <t>Total seats</t>
  </si>
  <si>
    <t>Seats %</t>
  </si>
  <si>
    <t>South SA</t>
  </si>
  <si>
    <t>North SA</t>
  </si>
  <si>
    <t>% of effective ballots</t>
  </si>
  <si>
    <t>Greens</t>
  </si>
  <si>
    <t>One Nation</t>
  </si>
  <si>
    <t>Indep.</t>
  </si>
  <si>
    <t>Katter's Australian Party</t>
  </si>
  <si>
    <t>Labor</t>
  </si>
  <si>
    <t>PR-STV Analysis of the 2025 election of Australia's 48th House of Representatives</t>
  </si>
  <si>
    <t>Australian Capital Territory</t>
  </si>
  <si>
    <t>New South Wales</t>
  </si>
  <si>
    <t>Queensland</t>
  </si>
  <si>
    <t>South Australia</t>
  </si>
  <si>
    <t>Western Australia</t>
  </si>
  <si>
    <t>Centre Alliance</t>
  </si>
  <si>
    <t>PR-STV Analysis of the 2025 election of</t>
  </si>
  <si>
    <t>Australia's 48th House of Representatives</t>
  </si>
  <si>
    <t>TAS</t>
  </si>
  <si>
    <t>VIC</t>
  </si>
  <si>
    <t>Coalition</t>
  </si>
  <si>
    <t>PR-STV seats per group for States and Territories</t>
  </si>
  <si>
    <t>Group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</si>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</sst>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scheme val="minor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scheme val="minor"/>
    </font>
    <font>
      <sz val="16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u/>
      <sz val="16"/>
      <color rgb="FF0043FF"/>
      <name val="Times New Roman"/>
      <family val="1"/>
    </font>
    <font>
      <b/>
      <sz val="20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16" fillId="0" borderId="0" xfId="0" applyNumberFormat="1" applyFont="1"/>
    <xf numFmtId="0" fontId="0" fillId="33" borderId="0" xfId="0" applyFill="1" applyAlignment="1">
      <alignment horizontal="left"/>
    </xf>
    <xf numFmtId="0" fontId="16" fillId="33" borderId="0" xfId="0" applyFont="1" applyFill="1"/>
    <xf numFmtId="0" fontId="0" fillId="33" borderId="0" xfId="0" applyFill="1"/>
    <xf numFmtId="0" fontId="0" fillId="33" borderId="0" xfId="0" applyFill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4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sa.org.au/municip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F39D-D2C0-4576-B745-56B530DF6408}">
  <dimension ref="A1:N18"/>
  <sheetViews>
    <sheetView tabSelected="1" workbookViewId="0">
      <pane ySplit="5" topLeftCell="A6" activePane="bottomLeft" state="frozenSplit"/>
      <selection pane="bottomLeft" activeCell="B16" sqref="B16"/>
    </sheetView>
  </sheetViews>
  <sheetFormatPr baseColWidth="10" defaultColWidth="8.83203125" defaultRowHeight="15" x14ac:dyDescent="0.2"/>
  <cols>
    <col min="1" max="1" width="12.5" style="14" customWidth="1"/>
    <col min="2" max="2" width="7.6640625" customWidth="1"/>
    <col min="3" max="3" width="10.6640625" customWidth="1"/>
    <col min="4" max="6" width="0" hidden="1" customWidth="1"/>
    <col min="9" max="9" width="7" customWidth="1"/>
    <col min="10" max="10" width="12" customWidth="1"/>
    <col min="11" max="11" width="9.83203125" customWidth="1"/>
    <col min="12" max="12" width="9.5" customWidth="1"/>
  </cols>
  <sheetData>
    <row r="1" spans="1:12" ht="30" customHeight="1" x14ac:dyDescent="0.2">
      <c r="A1" s="29" t="s">
        <v>257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5" customHeight="1" x14ac:dyDescent="0.2">
      <c r="A2" s="29" t="s">
        <v>258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0" x14ac:dyDescent="0.2">
      <c r="A3" s="28" t="s">
        <v>262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0" x14ac:dyDescent="0.2">
      <c r="A4" s="2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13" customFormat="1" ht="68" customHeight="1" x14ac:dyDescent="0.2">
      <c r="A5" s="23" t="s">
        <v>263</v>
      </c>
      <c r="B5" s="23" t="s">
        <v>249</v>
      </c>
      <c r="C5" s="24" t="s">
        <v>261</v>
      </c>
      <c r="D5" s="23" t="s">
        <v>10</v>
      </c>
      <c r="E5" s="23" t="s">
        <v>238</v>
      </c>
      <c r="F5" s="23" t="s">
        <v>13</v>
      </c>
      <c r="G5" s="23" t="s">
        <v>245</v>
      </c>
      <c r="H5" s="24" t="s">
        <v>246</v>
      </c>
      <c r="I5" s="23" t="s">
        <v>247</v>
      </c>
      <c r="J5" s="24" t="s">
        <v>248</v>
      </c>
      <c r="K5" s="24" t="s">
        <v>256</v>
      </c>
      <c r="L5" s="23" t="s">
        <v>63</v>
      </c>
    </row>
    <row r="6" spans="1:12" ht="20" x14ac:dyDescent="0.2">
      <c r="A6" s="25" t="s">
        <v>194</v>
      </c>
      <c r="B6" s="25">
        <f>ACT!B11</f>
        <v>2</v>
      </c>
      <c r="C6" s="25">
        <f>SUM(D6:F6)</f>
        <v>1</v>
      </c>
      <c r="D6" s="25">
        <f>ACT!C11</f>
        <v>1</v>
      </c>
      <c r="E6" s="25"/>
      <c r="F6" s="25"/>
      <c r="G6" s="25" t="s">
        <v>264</v>
      </c>
      <c r="H6" s="25" t="s">
        <v>264</v>
      </c>
      <c r="I6" s="25" t="s">
        <v>264</v>
      </c>
      <c r="J6" s="25" t="s">
        <v>264</v>
      </c>
      <c r="K6" s="25" t="s">
        <v>264</v>
      </c>
      <c r="L6" s="25">
        <f t="shared" ref="L6:L13" si="0">SUM(B6:J6)-C6</f>
        <v>3</v>
      </c>
    </row>
    <row r="7" spans="1:12" ht="20" x14ac:dyDescent="0.2">
      <c r="A7" s="25" t="s">
        <v>234</v>
      </c>
      <c r="B7" s="25">
        <f>NSW!B134</f>
        <v>19</v>
      </c>
      <c r="C7" s="25">
        <f t="shared" ref="C7:C14" si="1">SUM(D7:F7)</f>
        <v>17</v>
      </c>
      <c r="D7" s="25">
        <f>NSW!C134</f>
        <v>12</v>
      </c>
      <c r="E7" s="25"/>
      <c r="F7" s="25">
        <f>NSW!D134</f>
        <v>5</v>
      </c>
      <c r="G7" s="25">
        <f>NSW!E134</f>
        <v>7</v>
      </c>
      <c r="H7" s="25"/>
      <c r="I7" s="25">
        <f>NSW!G134</f>
        <v>3</v>
      </c>
      <c r="J7" s="25" t="s">
        <v>264</v>
      </c>
      <c r="K7" s="25" t="s">
        <v>264</v>
      </c>
      <c r="L7" s="25">
        <f t="shared" si="0"/>
        <v>46</v>
      </c>
    </row>
    <row r="8" spans="1:12" ht="20" x14ac:dyDescent="0.2">
      <c r="A8" s="25" t="s">
        <v>235</v>
      </c>
      <c r="B8" s="25">
        <f>NT!B11</f>
        <v>1</v>
      </c>
      <c r="C8" s="25">
        <f t="shared" si="1"/>
        <v>1</v>
      </c>
      <c r="D8" s="25"/>
      <c r="E8" s="25">
        <f>NT!C11</f>
        <v>1</v>
      </c>
      <c r="F8" s="25"/>
      <c r="G8" s="25" t="s">
        <v>264</v>
      </c>
      <c r="H8" s="25" t="s">
        <v>264</v>
      </c>
      <c r="I8" s="25" t="s">
        <v>264</v>
      </c>
      <c r="J8" s="25" t="s">
        <v>264</v>
      </c>
      <c r="K8" s="25" t="s">
        <v>264</v>
      </c>
      <c r="L8" s="25">
        <f t="shared" si="0"/>
        <v>2</v>
      </c>
    </row>
    <row r="9" spans="1:12" ht="20" x14ac:dyDescent="0.2">
      <c r="A9" s="25" t="s">
        <v>236</v>
      </c>
      <c r="B9" s="25">
        <f>Qld!B83</f>
        <v>10</v>
      </c>
      <c r="C9" s="25">
        <f t="shared" si="1"/>
        <v>12</v>
      </c>
      <c r="D9" s="25"/>
      <c r="E9" s="25">
        <f>Qld!C83</f>
        <v>12</v>
      </c>
      <c r="F9" s="25"/>
      <c r="G9" s="25">
        <f>Qld!D83</f>
        <v>5</v>
      </c>
      <c r="H9" s="25">
        <f>Qld!E83</f>
        <v>2</v>
      </c>
      <c r="I9" s="25">
        <f>Qld!F83</f>
        <v>0</v>
      </c>
      <c r="J9" s="25">
        <f>Qld!L83</f>
        <v>1</v>
      </c>
      <c r="K9" s="25"/>
      <c r="L9" s="25">
        <f t="shared" si="0"/>
        <v>30</v>
      </c>
    </row>
    <row r="10" spans="1:12" ht="20" x14ac:dyDescent="0.2">
      <c r="A10" s="25" t="s">
        <v>237</v>
      </c>
      <c r="B10" s="25">
        <f>SA!B32</f>
        <v>4</v>
      </c>
      <c r="C10" s="25">
        <f t="shared" si="1"/>
        <v>4</v>
      </c>
      <c r="D10" s="25">
        <f>SA!C32</f>
        <v>4</v>
      </c>
      <c r="E10" s="25"/>
      <c r="F10" s="25"/>
      <c r="G10" s="25">
        <f>SA!E32</f>
        <v>2</v>
      </c>
      <c r="H10" s="25" t="s">
        <v>264</v>
      </c>
      <c r="I10" s="25" t="s">
        <v>264</v>
      </c>
      <c r="J10" s="25" t="s">
        <v>264</v>
      </c>
      <c r="K10" s="25" t="s">
        <v>264</v>
      </c>
      <c r="L10" s="25">
        <f t="shared" si="0"/>
        <v>10</v>
      </c>
    </row>
    <row r="11" spans="1:12" ht="20" x14ac:dyDescent="0.2">
      <c r="A11" s="25" t="s">
        <v>259</v>
      </c>
      <c r="B11" s="25">
        <f>Tas!B13</f>
        <v>2</v>
      </c>
      <c r="C11" s="25">
        <f t="shared" si="1"/>
        <v>1</v>
      </c>
      <c r="D11" s="25">
        <f>Tas!C13</f>
        <v>1</v>
      </c>
      <c r="E11" s="25"/>
      <c r="F11" s="25"/>
      <c r="G11" s="25">
        <f>Tas!D13</f>
        <v>1</v>
      </c>
      <c r="H11" s="25" t="s">
        <v>264</v>
      </c>
      <c r="I11" s="25" t="s">
        <v>264</v>
      </c>
      <c r="J11" s="25" t="s">
        <v>264</v>
      </c>
      <c r="K11" s="25" t="s">
        <v>264</v>
      </c>
      <c r="L11" s="25">
        <f t="shared" si="0"/>
        <v>4</v>
      </c>
    </row>
    <row r="12" spans="1:12" ht="20" x14ac:dyDescent="0.2">
      <c r="A12" s="25" t="s">
        <v>260</v>
      </c>
      <c r="B12" s="25">
        <f>Victoria!B109</f>
        <v>16</v>
      </c>
      <c r="C12" s="25">
        <f t="shared" si="1"/>
        <v>14</v>
      </c>
      <c r="D12" s="25">
        <f>Victoria!C109</f>
        <v>12</v>
      </c>
      <c r="E12" s="25"/>
      <c r="F12" s="25">
        <f>Victoria!D109</f>
        <v>2</v>
      </c>
      <c r="G12" s="25">
        <f>Victoria!E109</f>
        <v>5</v>
      </c>
      <c r="H12" s="25">
        <f>Victoria!F109</f>
        <v>1</v>
      </c>
      <c r="I12" s="25">
        <f>Victoria!G109</f>
        <v>2</v>
      </c>
      <c r="J12" s="25" t="s">
        <v>264</v>
      </c>
      <c r="K12" s="25" t="s">
        <v>264</v>
      </c>
      <c r="L12" s="25">
        <f t="shared" si="0"/>
        <v>38</v>
      </c>
    </row>
    <row r="13" spans="1:12" ht="20" x14ac:dyDescent="0.2">
      <c r="A13" s="25" t="s">
        <v>233</v>
      </c>
      <c r="B13" s="25">
        <f>WA!B55</f>
        <v>6</v>
      </c>
      <c r="C13" s="25">
        <f t="shared" si="1"/>
        <v>7</v>
      </c>
      <c r="D13" s="25">
        <f>WA!C55</f>
        <v>6</v>
      </c>
      <c r="E13" s="25"/>
      <c r="F13" s="25">
        <f>WA!D55</f>
        <v>1</v>
      </c>
      <c r="G13" s="25">
        <f>WA!E55</f>
        <v>2</v>
      </c>
      <c r="H13" s="25" t="s">
        <v>264</v>
      </c>
      <c r="I13" s="25">
        <f>WA!G55</f>
        <v>1</v>
      </c>
      <c r="J13" s="25" t="s">
        <v>264</v>
      </c>
      <c r="K13" s="25" t="s">
        <v>264</v>
      </c>
      <c r="L13" s="25">
        <f t="shared" si="0"/>
        <v>16</v>
      </c>
    </row>
    <row r="14" spans="1:12" ht="20" x14ac:dyDescent="0.2">
      <c r="A14" s="25" t="s">
        <v>240</v>
      </c>
      <c r="B14" s="25">
        <f>SUM(B6:B13)</f>
        <v>60</v>
      </c>
      <c r="C14" s="25">
        <f t="shared" si="1"/>
        <v>57</v>
      </c>
      <c r="D14" s="25">
        <f>SUM(D6:D13)</f>
        <v>36</v>
      </c>
      <c r="E14" s="25">
        <f>SUM(E6:E13)</f>
        <v>13</v>
      </c>
      <c r="F14" s="25">
        <f>SUM(F6:F13)</f>
        <v>8</v>
      </c>
      <c r="G14" s="25">
        <f>SUM(G6:G13)</f>
        <v>22</v>
      </c>
      <c r="H14" s="25">
        <f>SUM(H6:H13)</f>
        <v>3</v>
      </c>
      <c r="I14" s="25">
        <f>SUM(I6:I13)</f>
        <v>6</v>
      </c>
      <c r="J14" s="25">
        <f>SUM(J6:J13)</f>
        <v>1</v>
      </c>
      <c r="K14" s="25" t="s">
        <v>264</v>
      </c>
      <c r="L14" s="25">
        <f>SUM(B14:J14)-C14</f>
        <v>149</v>
      </c>
    </row>
    <row r="15" spans="1:12" ht="20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ht="20" x14ac:dyDescent="0.2">
      <c r="A16" s="25" t="s">
        <v>241</v>
      </c>
      <c r="B16" s="27">
        <f>B14/$L$14</f>
        <v>0.40268456375838924</v>
      </c>
      <c r="C16" s="27">
        <f>C14/$L$14</f>
        <v>0.3825503355704698</v>
      </c>
      <c r="D16" s="27">
        <f t="shared" ref="D16:J16" si="2">D14/$L$14</f>
        <v>0.24161073825503357</v>
      </c>
      <c r="E16" s="27">
        <f t="shared" si="2"/>
        <v>8.7248322147651006E-2</v>
      </c>
      <c r="F16" s="27">
        <f t="shared" si="2"/>
        <v>5.3691275167785234E-2</v>
      </c>
      <c r="G16" s="27">
        <f t="shared" si="2"/>
        <v>0.1476510067114094</v>
      </c>
      <c r="H16" s="27">
        <f t="shared" si="2"/>
        <v>2.0134228187919462E-2</v>
      </c>
      <c r="I16" s="27">
        <f t="shared" si="2"/>
        <v>4.0268456375838924E-2</v>
      </c>
      <c r="J16" s="27">
        <f t="shared" si="2"/>
        <v>6.7114093959731542E-3</v>
      </c>
      <c r="K16" s="27">
        <v>0</v>
      </c>
      <c r="L16" s="27"/>
    </row>
    <row r="17" spans="1:14" ht="20" x14ac:dyDescent="0.2">
      <c r="A17" s="25" t="s">
        <v>239</v>
      </c>
      <c r="B17" s="27">
        <v>0.34560000000000002</v>
      </c>
      <c r="C17" s="27">
        <v>0.34560000000000002</v>
      </c>
      <c r="D17" s="27">
        <v>0.2069</v>
      </c>
      <c r="E17" s="27">
        <v>7.3300000000000004E-2</v>
      </c>
      <c r="F17" s="27">
        <v>3.7999999999999999E-2</v>
      </c>
      <c r="G17" s="27">
        <v>0.122</v>
      </c>
      <c r="H17" s="27">
        <v>6.4000000000000001E-2</v>
      </c>
      <c r="I17" s="27">
        <v>7.2700000000000001E-2</v>
      </c>
      <c r="J17" s="27">
        <v>3.3E-3</v>
      </c>
      <c r="K17" s="27">
        <v>0</v>
      </c>
      <c r="L17" s="27">
        <f>B17+C17+SUM(G17:J17)</f>
        <v>0.95320000000000005</v>
      </c>
      <c r="N17">
        <f>100/L17</f>
        <v>104.90977759127151</v>
      </c>
    </row>
    <row r="18" spans="1:14" s="12" customFormat="1" ht="71" customHeight="1" x14ac:dyDescent="0.2">
      <c r="A18" s="26" t="s">
        <v>244</v>
      </c>
      <c r="B18" s="27">
        <f>(B17*$N$17)/100</f>
        <v>0.36256819135543439</v>
      </c>
      <c r="C18" s="27">
        <f t="shared" ref="C18:F18" si="3">(C17*$N$17)/100</f>
        <v>0.36256819135543439</v>
      </c>
      <c r="D18" s="27">
        <f t="shared" si="3"/>
        <v>0.21705832983634074</v>
      </c>
      <c r="E18" s="27">
        <f t="shared" si="3"/>
        <v>7.6898866974402014E-2</v>
      </c>
      <c r="F18" s="27">
        <f t="shared" si="3"/>
        <v>3.9865715484683172E-2</v>
      </c>
      <c r="G18" s="27">
        <f>(G17*$N$17)/100</f>
        <v>0.12798992866135123</v>
      </c>
      <c r="H18" s="27">
        <f>(H17*$N$17)/100</f>
        <v>6.7142257658413765E-2</v>
      </c>
      <c r="I18" s="27">
        <f>(I17*$N$17)/100</f>
        <v>7.6269408308854383E-2</v>
      </c>
      <c r="J18" s="27">
        <f>(J17*$N$17)/100</f>
        <v>3.4620226605119597E-3</v>
      </c>
      <c r="K18" s="27"/>
      <c r="L18" s="27"/>
    </row>
  </sheetData>
  <mergeCells count="3">
    <mergeCell ref="A1:L1"/>
    <mergeCell ref="A3:L3"/>
    <mergeCell ref="A2:L2"/>
  </mergeCells>
  <hyperlinks>
    <hyperlink ref="A3:L3" r:id="rId1" display="PR-STV seats per group for States and Territories" xr:uid="{15DBA1DE-F9F4-084B-A88F-D594EF97D14D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CD8-847A-4C41-BB49-65A3D90E4459}">
  <dimension ref="A1:W11"/>
  <sheetViews>
    <sheetView workbookViewId="0">
      <selection sqref="A1:J1"/>
    </sheetView>
  </sheetViews>
  <sheetFormatPr baseColWidth="10" defaultColWidth="8.83203125" defaultRowHeight="15" x14ac:dyDescent="0.2"/>
  <cols>
    <col min="1" max="1" width="10" customWidth="1"/>
    <col min="10" max="10" width="9.33203125" bestFit="1" customWidth="1"/>
  </cols>
  <sheetData>
    <row r="1" spans="1:23" ht="19" x14ac:dyDescent="0.25">
      <c r="A1" s="15" t="s">
        <v>250</v>
      </c>
      <c r="B1" s="15"/>
      <c r="C1" s="15"/>
      <c r="D1" s="15"/>
      <c r="E1" s="15"/>
      <c r="F1" s="15"/>
      <c r="G1" s="15"/>
      <c r="H1" s="15"/>
      <c r="I1" s="15"/>
      <c r="J1" s="15"/>
    </row>
    <row r="2" spans="1:23" ht="16" x14ac:dyDescent="0.2">
      <c r="A2" s="16" t="s">
        <v>251</v>
      </c>
      <c r="B2" s="16"/>
      <c r="C2" s="16"/>
      <c r="D2" s="16"/>
      <c r="E2" s="16"/>
      <c r="F2" s="16"/>
      <c r="G2" s="16"/>
      <c r="H2" s="16"/>
      <c r="I2" s="16"/>
      <c r="J2" s="16"/>
    </row>
    <row r="3" spans="1:23" x14ac:dyDescent="0.2">
      <c r="A3" t="s">
        <v>0</v>
      </c>
      <c r="B3" s="6" t="s">
        <v>2</v>
      </c>
      <c r="C3" s="6" t="s">
        <v>10</v>
      </c>
      <c r="D3" s="6" t="s">
        <v>6</v>
      </c>
      <c r="E3" s="6" t="s">
        <v>9</v>
      </c>
      <c r="F3" s="6" t="s">
        <v>1</v>
      </c>
      <c r="G3" s="6" t="s">
        <v>5</v>
      </c>
      <c r="H3" s="6" t="s">
        <v>58</v>
      </c>
      <c r="I3" s="6" t="s">
        <v>62</v>
      </c>
      <c r="J3" t="s">
        <v>19</v>
      </c>
    </row>
    <row r="4" spans="1:23" x14ac:dyDescent="0.2">
      <c r="A4" s="2" t="s">
        <v>59</v>
      </c>
      <c r="B4">
        <v>42158</v>
      </c>
      <c r="C4">
        <v>23665</v>
      </c>
      <c r="D4">
        <v>9757</v>
      </c>
      <c r="E4">
        <v>27120</v>
      </c>
      <c r="I4">
        <v>2670</v>
      </c>
      <c r="J4">
        <f>SUM(B4:H4)</f>
        <v>102700</v>
      </c>
    </row>
    <row r="5" spans="1:23" x14ac:dyDescent="0.2">
      <c r="A5" s="2" t="s">
        <v>60</v>
      </c>
      <c r="B5">
        <v>45133</v>
      </c>
      <c r="C5">
        <v>17101</v>
      </c>
      <c r="D5">
        <v>18504</v>
      </c>
      <c r="E5">
        <v>10187</v>
      </c>
      <c r="F5">
        <v>1258</v>
      </c>
      <c r="H5">
        <v>1222</v>
      </c>
      <c r="I5">
        <v>2021</v>
      </c>
      <c r="J5">
        <f t="shared" ref="J5:J6" si="0">SUM(B5:H5)</f>
        <v>93405</v>
      </c>
    </row>
    <row r="6" spans="1:23" x14ac:dyDescent="0.2">
      <c r="A6" s="2" t="s">
        <v>61</v>
      </c>
      <c r="B6">
        <v>50819</v>
      </c>
      <c r="C6">
        <v>20723</v>
      </c>
      <c r="D6">
        <v>15492</v>
      </c>
      <c r="G6">
        <v>7426</v>
      </c>
      <c r="I6">
        <v>2540</v>
      </c>
      <c r="J6">
        <f t="shared" si="0"/>
        <v>94460</v>
      </c>
    </row>
    <row r="7" spans="1:23" x14ac:dyDescent="0.2">
      <c r="A7" s="1" t="s">
        <v>63</v>
      </c>
      <c r="B7">
        <f t="shared" ref="B7:J7" si="1">SUM(B4:B6)</f>
        <v>138110</v>
      </c>
      <c r="C7">
        <f t="shared" si="1"/>
        <v>61489</v>
      </c>
      <c r="D7">
        <f t="shared" si="1"/>
        <v>43753</v>
      </c>
      <c r="E7">
        <f t="shared" si="1"/>
        <v>37307</v>
      </c>
      <c r="F7">
        <f t="shared" si="1"/>
        <v>1258</v>
      </c>
      <c r="G7">
        <f t="shared" si="1"/>
        <v>7426</v>
      </c>
      <c r="H7">
        <f t="shared" si="1"/>
        <v>1222</v>
      </c>
      <c r="I7">
        <f t="shared" si="1"/>
        <v>7231</v>
      </c>
      <c r="J7">
        <f t="shared" si="1"/>
        <v>290565</v>
      </c>
    </row>
    <row r="9" spans="1:23" x14ac:dyDescent="0.2">
      <c r="A9" s="1" t="s">
        <v>64</v>
      </c>
      <c r="B9" s="7">
        <f>B7/$J$9</f>
        <v>1.9012613356736014</v>
      </c>
      <c r="C9" s="7">
        <f t="shared" ref="C9:H9" si="2">C7/$J$9</f>
        <v>0.84647497117684511</v>
      </c>
      <c r="D9" s="7">
        <f t="shared" si="2"/>
        <v>0.60231617710322993</v>
      </c>
      <c r="E9" s="7">
        <f t="shared" si="2"/>
        <v>0.51357871732658789</v>
      </c>
      <c r="F9" s="7">
        <f t="shared" si="2"/>
        <v>1.7317983927864676E-2</v>
      </c>
      <c r="G9" s="7">
        <f t="shared" si="2"/>
        <v>0.10222841704954141</v>
      </c>
      <c r="H9" s="7">
        <f t="shared" si="2"/>
        <v>1.68223977423296E-2</v>
      </c>
      <c r="I9" s="7"/>
      <c r="J9" s="3">
        <f>J7/4</f>
        <v>72641.25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">
      <c r="A10" s="1" t="s">
        <v>65</v>
      </c>
      <c r="B10" s="3">
        <f>B7-J9</f>
        <v>65468.75</v>
      </c>
      <c r="C10">
        <f t="shared" ref="C10:H10" si="3">C7</f>
        <v>61489</v>
      </c>
      <c r="D10">
        <f t="shared" si="3"/>
        <v>43753</v>
      </c>
      <c r="E10">
        <f t="shared" si="3"/>
        <v>37307</v>
      </c>
      <c r="F10">
        <f t="shared" si="3"/>
        <v>1258</v>
      </c>
      <c r="G10">
        <f t="shared" si="3"/>
        <v>7426</v>
      </c>
      <c r="H10">
        <f t="shared" si="3"/>
        <v>1222</v>
      </c>
    </row>
    <row r="11" spans="1:23" x14ac:dyDescent="0.2">
      <c r="A11" s="1"/>
      <c r="B11" s="4">
        <v>2</v>
      </c>
      <c r="C11" s="4">
        <v>1</v>
      </c>
      <c r="D11" s="4"/>
      <c r="E11" s="4"/>
      <c r="R11" s="6"/>
      <c r="W11" s="6"/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E29A-0FC1-4A12-9568-8FDD57B5A0F0}">
  <dimension ref="A1:Y134"/>
  <sheetViews>
    <sheetView workbookViewId="0">
      <pane ySplit="3" topLeftCell="A4" activePane="bottomLeft" state="frozen"/>
      <selection pane="bottomLeft" sqref="A1:Y1"/>
    </sheetView>
  </sheetViews>
  <sheetFormatPr baseColWidth="10" defaultColWidth="8.83203125" defaultRowHeight="15" x14ac:dyDescent="0.2"/>
  <cols>
    <col min="1" max="1" width="12" customWidth="1"/>
    <col min="2" max="13" width="10" customWidth="1"/>
    <col min="14" max="17" width="10" hidden="1" customWidth="1"/>
    <col min="18" max="18" width="10" customWidth="1"/>
    <col min="19" max="22" width="10" hidden="1" customWidth="1"/>
    <col min="23" max="23" width="10" style="6" customWidth="1"/>
    <col min="24" max="25" width="10" customWidth="1"/>
  </cols>
  <sheetData>
    <row r="1" spans="1:25" ht="19" x14ac:dyDescent="0.25">
      <c r="A1" s="17" t="s">
        <v>250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6" x14ac:dyDescent="0.2">
      <c r="A2" s="18" t="s">
        <v>252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x14ac:dyDescent="0.2">
      <c r="A3" s="6" t="s">
        <v>0</v>
      </c>
      <c r="B3" s="6" t="s">
        <v>2</v>
      </c>
      <c r="C3" s="6" t="s">
        <v>10</v>
      </c>
      <c r="D3" s="6" t="s">
        <v>13</v>
      </c>
      <c r="E3" s="6" t="s">
        <v>6</v>
      </c>
      <c r="F3" s="6" t="s">
        <v>14</v>
      </c>
      <c r="G3" s="6" t="s">
        <v>9</v>
      </c>
      <c r="H3" s="6" t="s">
        <v>1</v>
      </c>
      <c r="I3" s="6" t="s">
        <v>8</v>
      </c>
      <c r="J3" s="6" t="s">
        <v>85</v>
      </c>
      <c r="K3" s="6" t="s">
        <v>4</v>
      </c>
      <c r="L3" s="6" t="s">
        <v>5</v>
      </c>
      <c r="M3" s="6" t="s">
        <v>11</v>
      </c>
      <c r="N3" s="6" t="s">
        <v>86</v>
      </c>
      <c r="O3" s="6" t="s">
        <v>68</v>
      </c>
      <c r="P3" s="6" t="s">
        <v>12</v>
      </c>
      <c r="Q3" s="6" t="s">
        <v>15</v>
      </c>
      <c r="R3" s="6" t="s">
        <v>227</v>
      </c>
      <c r="S3" s="6" t="s">
        <v>16</v>
      </c>
      <c r="T3" s="6" t="s">
        <v>3</v>
      </c>
      <c r="U3" s="6" t="s">
        <v>7</v>
      </c>
      <c r="V3" s="6" t="s">
        <v>58</v>
      </c>
      <c r="X3" s="6" t="s">
        <v>62</v>
      </c>
      <c r="Y3" s="6" t="s">
        <v>19</v>
      </c>
    </row>
    <row r="4" spans="1:25" x14ac:dyDescent="0.2">
      <c r="I4" t="s">
        <v>221</v>
      </c>
      <c r="J4" t="s">
        <v>215</v>
      </c>
      <c r="K4" t="s">
        <v>218</v>
      </c>
      <c r="L4" t="s">
        <v>219</v>
      </c>
      <c r="M4" t="s">
        <v>224</v>
      </c>
      <c r="N4" t="s">
        <v>216</v>
      </c>
      <c r="O4" t="s">
        <v>222</v>
      </c>
      <c r="Q4" t="s">
        <v>225</v>
      </c>
      <c r="S4" t="s">
        <v>226</v>
      </c>
      <c r="T4" t="s">
        <v>217</v>
      </c>
      <c r="U4" t="s">
        <v>220</v>
      </c>
      <c r="V4" t="s">
        <v>223</v>
      </c>
    </row>
    <row r="5" spans="1:25" x14ac:dyDescent="0.2">
      <c r="A5" s="4" t="s">
        <v>195</v>
      </c>
    </row>
    <row r="6" spans="1:25" x14ac:dyDescent="0.2">
      <c r="B6" s="6" t="s">
        <v>2</v>
      </c>
      <c r="C6" s="6" t="s">
        <v>10</v>
      </c>
      <c r="D6" s="6" t="s">
        <v>13</v>
      </c>
      <c r="E6" s="6" t="s">
        <v>6</v>
      </c>
      <c r="F6" s="6" t="s">
        <v>14</v>
      </c>
      <c r="G6" s="6" t="s">
        <v>9</v>
      </c>
      <c r="H6" s="6" t="s">
        <v>1</v>
      </c>
      <c r="I6" s="6" t="s">
        <v>8</v>
      </c>
      <c r="J6" s="6" t="s">
        <v>85</v>
      </c>
      <c r="K6" s="6" t="s">
        <v>4</v>
      </c>
      <c r="L6" s="6" t="s">
        <v>5</v>
      </c>
      <c r="M6" s="6" t="s">
        <v>11</v>
      </c>
      <c r="N6" s="6" t="s">
        <v>86</v>
      </c>
      <c r="O6" s="6" t="s">
        <v>68</v>
      </c>
      <c r="P6" s="6" t="s">
        <v>12</v>
      </c>
      <c r="Q6" s="6" t="s">
        <v>15</v>
      </c>
      <c r="R6" s="6" t="s">
        <v>228</v>
      </c>
      <c r="S6" s="6" t="s">
        <v>16</v>
      </c>
      <c r="T6" s="6" t="s">
        <v>3</v>
      </c>
      <c r="U6" s="6" t="s">
        <v>7</v>
      </c>
      <c r="V6" s="6" t="s">
        <v>58</v>
      </c>
      <c r="W6" s="6" t="s">
        <v>229</v>
      </c>
      <c r="X6" s="6" t="s">
        <v>62</v>
      </c>
      <c r="Y6" s="6" t="s">
        <v>19</v>
      </c>
    </row>
    <row r="7" spans="1:25" x14ac:dyDescent="0.2">
      <c r="A7" s="1" t="s">
        <v>99</v>
      </c>
      <c r="B7">
        <v>46088</v>
      </c>
      <c r="C7">
        <v>34142</v>
      </c>
      <c r="E7">
        <v>10739</v>
      </c>
      <c r="F7">
        <v>7451</v>
      </c>
      <c r="G7">
        <v>4200</v>
      </c>
      <c r="K7">
        <v>2587</v>
      </c>
      <c r="R7" s="6">
        <f>SUM(N7:Q7)</f>
        <v>0</v>
      </c>
      <c r="V7">
        <v>1881</v>
      </c>
      <c r="W7" s="6">
        <f>SUM(S7:V7)</f>
        <v>1881</v>
      </c>
      <c r="X7">
        <v>6808</v>
      </c>
      <c r="Y7">
        <f>SUM(B7:M7)+R7+W7</f>
        <v>107088</v>
      </c>
    </row>
    <row r="8" spans="1:25" x14ac:dyDescent="0.2">
      <c r="A8" s="1" t="s">
        <v>100</v>
      </c>
      <c r="B8">
        <v>15551</v>
      </c>
      <c r="C8">
        <v>44743</v>
      </c>
      <c r="E8">
        <v>5085</v>
      </c>
      <c r="F8">
        <v>6803</v>
      </c>
      <c r="G8">
        <v>20567</v>
      </c>
      <c r="J8">
        <v>3577</v>
      </c>
      <c r="K8">
        <v>2441</v>
      </c>
      <c r="L8">
        <v>2218</v>
      </c>
      <c r="R8" s="6">
        <f>SUM(N8:Q8)</f>
        <v>0</v>
      </c>
      <c r="U8">
        <v>2078</v>
      </c>
      <c r="W8" s="6">
        <f t="shared" ref="W8:W86" si="0">SUM(S8:V8)</f>
        <v>2078</v>
      </c>
      <c r="X8">
        <v>10234</v>
      </c>
      <c r="Y8">
        <f t="shared" ref="Y8:Y86" si="1">SUM(B8:M8)+R8+W8</f>
        <v>103063</v>
      </c>
    </row>
    <row r="9" spans="1:25" x14ac:dyDescent="0.2">
      <c r="A9" s="1" t="s">
        <v>124</v>
      </c>
      <c r="B9">
        <v>19506</v>
      </c>
      <c r="D9">
        <v>42678</v>
      </c>
      <c r="E9">
        <v>4767</v>
      </c>
      <c r="F9">
        <v>10427</v>
      </c>
      <c r="G9">
        <v>17520</v>
      </c>
      <c r="J9">
        <v>4217</v>
      </c>
      <c r="L9">
        <v>2151</v>
      </c>
      <c r="M9">
        <v>2338</v>
      </c>
      <c r="R9" s="6">
        <f>SUM(N9:Q9)</f>
        <v>0</v>
      </c>
      <c r="T9">
        <v>2233</v>
      </c>
      <c r="W9" s="6">
        <f t="shared" si="0"/>
        <v>2233</v>
      </c>
      <c r="X9">
        <v>13443</v>
      </c>
      <c r="Y9">
        <f t="shared" si="1"/>
        <v>105837</v>
      </c>
    </row>
    <row r="10" spans="1:25" x14ac:dyDescent="0.2">
      <c r="A10" s="1" t="s">
        <v>63</v>
      </c>
      <c r="B10">
        <f t="shared" ref="B10:G10" si="2">SUM(B7:B9)</f>
        <v>81145</v>
      </c>
      <c r="C10">
        <f t="shared" si="2"/>
        <v>78885</v>
      </c>
      <c r="D10">
        <f t="shared" si="2"/>
        <v>42678</v>
      </c>
      <c r="E10">
        <f t="shared" si="2"/>
        <v>20591</v>
      </c>
      <c r="F10">
        <f t="shared" si="2"/>
        <v>24681</v>
      </c>
      <c r="G10">
        <f t="shared" si="2"/>
        <v>42287</v>
      </c>
      <c r="J10">
        <f t="shared" ref="J10:Q10" si="3">SUM(J7:J9)</f>
        <v>7794</v>
      </c>
      <c r="K10">
        <f t="shared" si="3"/>
        <v>5028</v>
      </c>
      <c r="L10">
        <f t="shared" si="3"/>
        <v>4369</v>
      </c>
      <c r="M10">
        <f t="shared" si="3"/>
        <v>2338</v>
      </c>
      <c r="N10">
        <f t="shared" si="3"/>
        <v>0</v>
      </c>
      <c r="O10">
        <f t="shared" si="3"/>
        <v>0</v>
      </c>
      <c r="P10">
        <f t="shared" si="3"/>
        <v>0</v>
      </c>
      <c r="Q10">
        <f t="shared" si="3"/>
        <v>0</v>
      </c>
      <c r="R10" s="6">
        <f>SUM(N10:Q10)</f>
        <v>0</v>
      </c>
      <c r="S10">
        <f>SUM(S7:S9)</f>
        <v>0</v>
      </c>
      <c r="T10">
        <f t="shared" ref="T10:X10" si="4">SUM(T7:T9)</f>
        <v>2233</v>
      </c>
      <c r="U10">
        <f t="shared" si="4"/>
        <v>2078</v>
      </c>
      <c r="V10">
        <f t="shared" si="4"/>
        <v>1881</v>
      </c>
      <c r="W10" s="6">
        <f t="shared" si="0"/>
        <v>6192</v>
      </c>
      <c r="X10">
        <f t="shared" si="4"/>
        <v>30485</v>
      </c>
      <c r="Y10">
        <f t="shared" si="1"/>
        <v>315988</v>
      </c>
    </row>
    <row r="11" spans="1:25" x14ac:dyDescent="0.2">
      <c r="A11" s="1"/>
      <c r="R11" s="6"/>
    </row>
    <row r="12" spans="1:25" x14ac:dyDescent="0.2">
      <c r="A12" s="1" t="s">
        <v>64</v>
      </c>
      <c r="B12" s="7">
        <f t="shared" ref="B12:G12" si="5">B10/$Y$12</f>
        <v>1.0271909059837716</v>
      </c>
      <c r="C12" s="7">
        <f t="shared" si="5"/>
        <v>0.99858222464144208</v>
      </c>
      <c r="D12" s="7">
        <f t="shared" si="5"/>
        <v>0.54024836386191877</v>
      </c>
      <c r="E12" s="7">
        <f t="shared" si="5"/>
        <v>0.26065546792916189</v>
      </c>
      <c r="F12" s="7">
        <f t="shared" si="5"/>
        <v>0.31242958593364306</v>
      </c>
      <c r="G12" s="7">
        <f t="shared" si="5"/>
        <v>0.53529880881552461</v>
      </c>
      <c r="H12" s="7"/>
      <c r="I12" s="7"/>
      <c r="J12" s="7">
        <f t="shared" ref="J12:Q12" si="6">J10/$Y$12</f>
        <v>9.8661974505360961E-2</v>
      </c>
      <c r="K12" s="7">
        <f t="shared" si="6"/>
        <v>6.3647986632403758E-2</v>
      </c>
      <c r="L12" s="7">
        <f t="shared" si="6"/>
        <v>5.5305897692317432E-2</v>
      </c>
      <c r="M12" s="7">
        <f t="shared" si="6"/>
        <v>2.9596060609896578E-2</v>
      </c>
      <c r="N12" s="7">
        <f t="shared" si="6"/>
        <v>0</v>
      </c>
      <c r="O12" s="7">
        <f t="shared" si="6"/>
        <v>0</v>
      </c>
      <c r="P12" s="7">
        <f t="shared" si="6"/>
        <v>0</v>
      </c>
      <c r="Q12" s="7">
        <f t="shared" si="6"/>
        <v>0</v>
      </c>
      <c r="R12" s="7"/>
      <c r="S12" s="7">
        <f>S10/$Y$12</f>
        <v>0</v>
      </c>
      <c r="T12" s="7">
        <f>T10/$Y$12</f>
        <v>2.8266896211248529E-2</v>
      </c>
      <c r="U12" s="7">
        <f>U10/$Y$12</f>
        <v>2.6304796384672837E-2</v>
      </c>
      <c r="V12" s="7">
        <f>V10/$Y$12</f>
        <v>2.3811030798637924E-2</v>
      </c>
      <c r="W12" s="7">
        <f>W10/$Y$12</f>
        <v>7.8382723394559289E-2</v>
      </c>
      <c r="Y12">
        <f>Y10/4</f>
        <v>78997</v>
      </c>
    </row>
    <row r="13" spans="1:25" x14ac:dyDescent="0.2">
      <c r="A13" s="1" t="s">
        <v>65</v>
      </c>
      <c r="B13">
        <f>B10-Y12</f>
        <v>2148</v>
      </c>
      <c r="C13">
        <f>C10</f>
        <v>78885</v>
      </c>
      <c r="D13">
        <f>D10</f>
        <v>42678</v>
      </c>
      <c r="E13">
        <f>E10</f>
        <v>20591</v>
      </c>
      <c r="F13">
        <f>F10</f>
        <v>24681</v>
      </c>
      <c r="G13">
        <f>G10</f>
        <v>42287</v>
      </c>
      <c r="J13">
        <f t="shared" ref="J13:Q13" si="7">J10</f>
        <v>7794</v>
      </c>
      <c r="K13">
        <f t="shared" si="7"/>
        <v>5028</v>
      </c>
      <c r="L13">
        <f t="shared" si="7"/>
        <v>4369</v>
      </c>
      <c r="M13">
        <f t="shared" si="7"/>
        <v>2338</v>
      </c>
      <c r="N13">
        <f t="shared" si="7"/>
        <v>0</v>
      </c>
      <c r="O13">
        <f t="shared" si="7"/>
        <v>0</v>
      </c>
      <c r="P13">
        <f t="shared" si="7"/>
        <v>0</v>
      </c>
      <c r="Q13">
        <f t="shared" si="7"/>
        <v>0</v>
      </c>
      <c r="S13">
        <f>S10</f>
        <v>0</v>
      </c>
      <c r="T13">
        <f>T10</f>
        <v>2233</v>
      </c>
      <c r="U13">
        <f>U10</f>
        <v>2078</v>
      </c>
      <c r="V13">
        <f>V10</f>
        <v>1881</v>
      </c>
      <c r="W13">
        <f>W10</f>
        <v>6192</v>
      </c>
    </row>
    <row r="14" spans="1:25" x14ac:dyDescent="0.2">
      <c r="A14" s="1"/>
      <c r="B14" s="4">
        <v>1</v>
      </c>
      <c r="C14" s="4">
        <v>1</v>
      </c>
      <c r="D14" s="4">
        <v>1</v>
      </c>
      <c r="R14" s="6"/>
    </row>
    <row r="15" spans="1:25" x14ac:dyDescent="0.2">
      <c r="R15" s="6"/>
    </row>
    <row r="16" spans="1:25" x14ac:dyDescent="0.2">
      <c r="A16" s="5" t="s">
        <v>196</v>
      </c>
      <c r="R16" s="6"/>
    </row>
    <row r="17" spans="1:25" x14ac:dyDescent="0.2">
      <c r="A17" s="5"/>
      <c r="B17" s="6" t="s">
        <v>2</v>
      </c>
      <c r="C17" s="6" t="s">
        <v>10</v>
      </c>
      <c r="D17" s="6" t="s">
        <v>13</v>
      </c>
      <c r="E17" s="6" t="s">
        <v>6</v>
      </c>
      <c r="F17" s="6" t="s">
        <v>14</v>
      </c>
      <c r="G17" s="6" t="s">
        <v>9</v>
      </c>
      <c r="H17" s="6" t="s">
        <v>1</v>
      </c>
      <c r="I17" s="6" t="s">
        <v>8</v>
      </c>
      <c r="J17" s="6" t="s">
        <v>85</v>
      </c>
      <c r="K17" s="6" t="s">
        <v>4</v>
      </c>
      <c r="L17" s="6" t="s">
        <v>5</v>
      </c>
      <c r="M17" s="6" t="s">
        <v>11</v>
      </c>
      <c r="N17" s="6" t="s">
        <v>86</v>
      </c>
      <c r="O17" s="6" t="s">
        <v>68</v>
      </c>
      <c r="P17" s="6" t="s">
        <v>12</v>
      </c>
      <c r="Q17" s="6" t="s">
        <v>15</v>
      </c>
      <c r="R17" s="6" t="s">
        <v>228</v>
      </c>
      <c r="S17" s="6" t="s">
        <v>16</v>
      </c>
      <c r="T17" s="6" t="s">
        <v>3</v>
      </c>
      <c r="U17" s="6" t="s">
        <v>7</v>
      </c>
      <c r="V17" s="6" t="s">
        <v>58</v>
      </c>
      <c r="W17" s="6" t="s">
        <v>229</v>
      </c>
      <c r="X17" s="6" t="s">
        <v>62</v>
      </c>
      <c r="Y17" s="6" t="s">
        <v>19</v>
      </c>
    </row>
    <row r="18" spans="1:25" x14ac:dyDescent="0.2">
      <c r="A18" s="1" t="s">
        <v>93</v>
      </c>
      <c r="B18">
        <v>11086</v>
      </c>
      <c r="D18">
        <v>31577</v>
      </c>
      <c r="E18">
        <v>3753</v>
      </c>
      <c r="F18">
        <v>8200</v>
      </c>
      <c r="G18">
        <v>41928</v>
      </c>
      <c r="I18">
        <v>4162</v>
      </c>
      <c r="J18">
        <v>2245</v>
      </c>
      <c r="K18">
        <v>1583</v>
      </c>
      <c r="L18">
        <v>1733</v>
      </c>
      <c r="R18" s="6">
        <f>SUM(N18:Q18)</f>
        <v>0</v>
      </c>
      <c r="W18" s="6">
        <f t="shared" si="0"/>
        <v>0</v>
      </c>
      <c r="X18">
        <v>9271</v>
      </c>
      <c r="Y18">
        <f t="shared" si="1"/>
        <v>106267</v>
      </c>
    </row>
    <row r="19" spans="1:25" x14ac:dyDescent="0.2">
      <c r="A19" s="1" t="s">
        <v>116</v>
      </c>
      <c r="B19">
        <v>23233</v>
      </c>
      <c r="D19">
        <v>59711</v>
      </c>
      <c r="E19">
        <v>9023</v>
      </c>
      <c r="F19">
        <v>11387</v>
      </c>
      <c r="G19">
        <v>4240</v>
      </c>
      <c r="K19">
        <v>3106</v>
      </c>
      <c r="L19">
        <v>3646</v>
      </c>
      <c r="R19" s="6">
        <f>SUM(N19:Q19)</f>
        <v>0</v>
      </c>
      <c r="W19" s="6">
        <f t="shared" si="0"/>
        <v>0</v>
      </c>
      <c r="X19">
        <v>5816</v>
      </c>
      <c r="Y19">
        <f t="shared" si="1"/>
        <v>114346</v>
      </c>
    </row>
    <row r="20" spans="1:25" x14ac:dyDescent="0.2">
      <c r="A20" s="1" t="s">
        <v>119</v>
      </c>
      <c r="B20">
        <v>20630</v>
      </c>
      <c r="D20">
        <v>41912</v>
      </c>
      <c r="E20">
        <v>6404</v>
      </c>
      <c r="F20">
        <v>14320</v>
      </c>
      <c r="G20">
        <v>2597</v>
      </c>
      <c r="J20">
        <v>6776</v>
      </c>
      <c r="K20">
        <v>2556</v>
      </c>
      <c r="L20">
        <v>2690</v>
      </c>
      <c r="M20">
        <v>3885</v>
      </c>
      <c r="O20">
        <v>3117</v>
      </c>
      <c r="R20" s="6">
        <f>SUM(N20:Q20)</f>
        <v>3117</v>
      </c>
      <c r="W20" s="6">
        <f t="shared" si="0"/>
        <v>0</v>
      </c>
      <c r="X20">
        <v>11855</v>
      </c>
      <c r="Y20">
        <f t="shared" si="1"/>
        <v>104887</v>
      </c>
    </row>
    <row r="21" spans="1:25" x14ac:dyDescent="0.2">
      <c r="A21" s="1" t="s">
        <v>63</v>
      </c>
      <c r="B21">
        <f t="shared" ref="B21:Q21" si="8">SUM(B18:B20)</f>
        <v>54949</v>
      </c>
      <c r="D21">
        <f t="shared" si="8"/>
        <v>133200</v>
      </c>
      <c r="E21">
        <f t="shared" si="8"/>
        <v>19180</v>
      </c>
      <c r="F21">
        <f t="shared" si="8"/>
        <v>33907</v>
      </c>
      <c r="G21">
        <f t="shared" si="8"/>
        <v>48765</v>
      </c>
      <c r="I21">
        <f t="shared" si="8"/>
        <v>4162</v>
      </c>
      <c r="J21">
        <f t="shared" si="8"/>
        <v>9021</v>
      </c>
      <c r="K21">
        <f t="shared" si="8"/>
        <v>7245</v>
      </c>
      <c r="L21">
        <f t="shared" si="8"/>
        <v>8069</v>
      </c>
      <c r="M21">
        <f t="shared" si="8"/>
        <v>3885</v>
      </c>
      <c r="N21">
        <f t="shared" si="8"/>
        <v>0</v>
      </c>
      <c r="O21">
        <f t="shared" si="8"/>
        <v>3117</v>
      </c>
      <c r="P21">
        <f t="shared" si="8"/>
        <v>0</v>
      </c>
      <c r="Q21">
        <f t="shared" si="8"/>
        <v>0</v>
      </c>
      <c r="R21" s="6">
        <f>SUM(N21:Q21)</f>
        <v>3117</v>
      </c>
      <c r="S21">
        <f>SUM(S18:S20)</f>
        <v>0</v>
      </c>
      <c r="T21">
        <f t="shared" ref="T21:X21" si="9">SUM(T18:T20)</f>
        <v>0</v>
      </c>
      <c r="U21">
        <f t="shared" si="9"/>
        <v>0</v>
      </c>
      <c r="V21">
        <f t="shared" si="9"/>
        <v>0</v>
      </c>
      <c r="W21" s="6">
        <f t="shared" si="0"/>
        <v>0</v>
      </c>
      <c r="X21">
        <f t="shared" si="9"/>
        <v>26942</v>
      </c>
      <c r="Y21">
        <f t="shared" si="1"/>
        <v>325500</v>
      </c>
    </row>
    <row r="22" spans="1:25" x14ac:dyDescent="0.2">
      <c r="A22" s="1"/>
      <c r="R22" s="6"/>
    </row>
    <row r="23" spans="1:25" x14ac:dyDescent="0.2">
      <c r="A23" s="1" t="s">
        <v>64</v>
      </c>
      <c r="B23" s="7">
        <f>B21/$Y$23</f>
        <v>0.67525652841781869</v>
      </c>
      <c r="C23" s="7"/>
      <c r="D23" s="7">
        <f t="shared" ref="D23:V23" si="10">D21/$Y$23</f>
        <v>1.6368663594470045</v>
      </c>
      <c r="E23" s="7">
        <f t="shared" si="10"/>
        <v>0.23569892473118279</v>
      </c>
      <c r="F23" s="7">
        <f t="shared" si="10"/>
        <v>0.41667588325652843</v>
      </c>
      <c r="G23" s="7">
        <f t="shared" si="10"/>
        <v>0.59926267281105994</v>
      </c>
      <c r="H23" s="7"/>
      <c r="I23" s="7">
        <f t="shared" si="10"/>
        <v>5.1145929339477723E-2</v>
      </c>
      <c r="J23" s="7">
        <f t="shared" si="10"/>
        <v>0.11085714285714286</v>
      </c>
      <c r="K23" s="7">
        <f t="shared" si="10"/>
        <v>8.9032258064516132E-2</v>
      </c>
      <c r="L23" s="7">
        <f t="shared" si="10"/>
        <v>9.9158218125960068E-2</v>
      </c>
      <c r="M23" s="7">
        <f t="shared" si="10"/>
        <v>4.774193548387097E-2</v>
      </c>
      <c r="N23" s="7">
        <f t="shared" si="10"/>
        <v>0</v>
      </c>
      <c r="O23" s="7">
        <f t="shared" si="10"/>
        <v>3.8304147465437789E-2</v>
      </c>
      <c r="P23" s="7">
        <f t="shared" si="10"/>
        <v>0</v>
      </c>
      <c r="Q23" s="7">
        <f t="shared" si="10"/>
        <v>0</v>
      </c>
      <c r="R23" s="7">
        <f t="shared" si="10"/>
        <v>3.8304147465437789E-2</v>
      </c>
      <c r="S23" s="7">
        <f t="shared" si="10"/>
        <v>0</v>
      </c>
      <c r="T23" s="7">
        <f t="shared" si="10"/>
        <v>0</v>
      </c>
      <c r="U23" s="7">
        <f t="shared" si="10"/>
        <v>0</v>
      </c>
      <c r="V23" s="7">
        <f t="shared" si="10"/>
        <v>0</v>
      </c>
      <c r="W23" s="7"/>
      <c r="Y23">
        <f>Y21/4</f>
        <v>81375</v>
      </c>
    </row>
    <row r="24" spans="1:25" x14ac:dyDescent="0.2">
      <c r="A24" s="1" t="s">
        <v>65</v>
      </c>
      <c r="B24">
        <f>B21</f>
        <v>54949</v>
      </c>
      <c r="D24">
        <f>D21-Y23</f>
        <v>51825</v>
      </c>
      <c r="E24">
        <f t="shared" ref="E24:V24" si="11">E21</f>
        <v>19180</v>
      </c>
      <c r="F24">
        <f t="shared" si="11"/>
        <v>33907</v>
      </c>
      <c r="G24">
        <f t="shared" si="11"/>
        <v>48765</v>
      </c>
      <c r="I24">
        <f t="shared" si="11"/>
        <v>4162</v>
      </c>
      <c r="J24">
        <f t="shared" si="11"/>
        <v>9021</v>
      </c>
      <c r="K24">
        <f t="shared" si="11"/>
        <v>7245</v>
      </c>
      <c r="L24">
        <f t="shared" si="11"/>
        <v>8069</v>
      </c>
      <c r="M24">
        <f t="shared" si="11"/>
        <v>3885</v>
      </c>
      <c r="N24">
        <f t="shared" si="11"/>
        <v>0</v>
      </c>
      <c r="O24">
        <f t="shared" si="11"/>
        <v>3117</v>
      </c>
      <c r="P24">
        <f t="shared" si="11"/>
        <v>0</v>
      </c>
      <c r="Q24">
        <f t="shared" si="11"/>
        <v>0</v>
      </c>
      <c r="R24">
        <f t="shared" si="11"/>
        <v>3117</v>
      </c>
      <c r="S24">
        <f t="shared" si="11"/>
        <v>0</v>
      </c>
      <c r="T24">
        <f t="shared" si="11"/>
        <v>0</v>
      </c>
      <c r="U24">
        <f t="shared" si="11"/>
        <v>0</v>
      </c>
      <c r="V24">
        <f t="shared" si="11"/>
        <v>0</v>
      </c>
      <c r="W24"/>
    </row>
    <row r="25" spans="1:25" x14ac:dyDescent="0.2">
      <c r="A25" s="1"/>
      <c r="B25" s="4"/>
      <c r="C25" s="4"/>
      <c r="D25" s="4">
        <v>2</v>
      </c>
      <c r="G25" s="4">
        <v>1</v>
      </c>
      <c r="R25" s="6"/>
    </row>
    <row r="26" spans="1:25" x14ac:dyDescent="0.2">
      <c r="R26" s="6"/>
    </row>
    <row r="27" spans="1:25" x14ac:dyDescent="0.2">
      <c r="A27" s="4" t="s">
        <v>197</v>
      </c>
      <c r="R27" s="6"/>
    </row>
    <row r="28" spans="1:25" x14ac:dyDescent="0.2">
      <c r="A28" s="4"/>
      <c r="B28" s="6" t="s">
        <v>2</v>
      </c>
      <c r="C28" s="6" t="s">
        <v>10</v>
      </c>
      <c r="D28" s="6" t="s">
        <v>13</v>
      </c>
      <c r="E28" s="6" t="s">
        <v>6</v>
      </c>
      <c r="F28" s="6" t="s">
        <v>14</v>
      </c>
      <c r="G28" s="6" t="s">
        <v>9</v>
      </c>
      <c r="H28" s="6" t="s">
        <v>1</v>
      </c>
      <c r="I28" s="6" t="s">
        <v>8</v>
      </c>
      <c r="J28" s="6" t="s">
        <v>85</v>
      </c>
      <c r="K28" s="6" t="s">
        <v>4</v>
      </c>
      <c r="L28" s="6" t="s">
        <v>5</v>
      </c>
      <c r="M28" s="6" t="s">
        <v>11</v>
      </c>
      <c r="N28" s="6" t="s">
        <v>86</v>
      </c>
      <c r="O28" s="6" t="s">
        <v>68</v>
      </c>
      <c r="P28" s="6" t="s">
        <v>12</v>
      </c>
      <c r="Q28" s="6" t="s">
        <v>15</v>
      </c>
      <c r="R28" s="6" t="s">
        <v>228</v>
      </c>
      <c r="S28" s="6" t="s">
        <v>16</v>
      </c>
      <c r="T28" s="6" t="s">
        <v>3</v>
      </c>
      <c r="U28" s="6" t="s">
        <v>7</v>
      </c>
      <c r="V28" s="6" t="s">
        <v>58</v>
      </c>
      <c r="W28" s="6" t="s">
        <v>229</v>
      </c>
      <c r="X28" s="6" t="s">
        <v>62</v>
      </c>
      <c r="Y28" s="6" t="s">
        <v>19</v>
      </c>
    </row>
    <row r="29" spans="1:25" x14ac:dyDescent="0.2">
      <c r="A29" s="1" t="s">
        <v>96</v>
      </c>
      <c r="B29">
        <v>12713</v>
      </c>
      <c r="D29">
        <v>40836</v>
      </c>
      <c r="E29">
        <v>4552</v>
      </c>
      <c r="F29">
        <v>6856</v>
      </c>
      <c r="G29">
        <v>32508</v>
      </c>
      <c r="I29">
        <v>5210</v>
      </c>
      <c r="K29">
        <v>1551</v>
      </c>
      <c r="L29">
        <v>1851</v>
      </c>
      <c r="M29">
        <v>1403</v>
      </c>
      <c r="R29" s="6">
        <f t="shared" ref="R29:R34" si="12">SUM(N29:Q29)</f>
        <v>0</v>
      </c>
      <c r="S29">
        <v>255</v>
      </c>
      <c r="W29" s="6">
        <f t="shared" si="0"/>
        <v>255</v>
      </c>
      <c r="X29">
        <v>11864</v>
      </c>
      <c r="Y29">
        <f t="shared" si="1"/>
        <v>107735</v>
      </c>
    </row>
    <row r="30" spans="1:25" x14ac:dyDescent="0.2">
      <c r="A30" s="1" t="s">
        <v>107</v>
      </c>
      <c r="B30">
        <v>48582</v>
      </c>
      <c r="D30">
        <v>20290</v>
      </c>
      <c r="E30">
        <v>8286</v>
      </c>
      <c r="F30">
        <v>18011</v>
      </c>
      <c r="H30">
        <v>1629</v>
      </c>
      <c r="I30">
        <v>5655</v>
      </c>
      <c r="J30">
        <v>2507</v>
      </c>
      <c r="K30">
        <v>4068</v>
      </c>
      <c r="L30">
        <v>2644</v>
      </c>
      <c r="R30" s="6">
        <f t="shared" si="12"/>
        <v>0</v>
      </c>
      <c r="W30" s="6">
        <f t="shared" si="0"/>
        <v>0</v>
      </c>
      <c r="X30">
        <v>9782</v>
      </c>
      <c r="Y30">
        <f t="shared" si="1"/>
        <v>111672</v>
      </c>
    </row>
    <row r="31" spans="1:25" x14ac:dyDescent="0.2">
      <c r="A31" s="1" t="s">
        <v>110</v>
      </c>
      <c r="B31">
        <v>21667</v>
      </c>
      <c r="D31">
        <v>39629</v>
      </c>
      <c r="E31">
        <v>6977</v>
      </c>
      <c r="F31">
        <v>9174</v>
      </c>
      <c r="G31">
        <v>16943</v>
      </c>
      <c r="I31">
        <v>5995</v>
      </c>
      <c r="K31">
        <v>2690</v>
      </c>
      <c r="L31">
        <v>1662</v>
      </c>
      <c r="M31">
        <v>4165</v>
      </c>
      <c r="R31" s="6">
        <f t="shared" si="12"/>
        <v>0</v>
      </c>
      <c r="T31">
        <v>448</v>
      </c>
      <c r="W31" s="6">
        <f t="shared" si="0"/>
        <v>448</v>
      </c>
      <c r="X31">
        <v>10979</v>
      </c>
      <c r="Y31">
        <f t="shared" si="1"/>
        <v>109350</v>
      </c>
    </row>
    <row r="32" spans="1:25" x14ac:dyDescent="0.2">
      <c r="A32" s="1" t="s">
        <v>118</v>
      </c>
      <c r="B32">
        <v>23711</v>
      </c>
      <c r="D32">
        <v>48049</v>
      </c>
      <c r="E32">
        <v>16265</v>
      </c>
      <c r="F32">
        <v>6132</v>
      </c>
      <c r="G32">
        <v>3691</v>
      </c>
      <c r="J32">
        <v>2345</v>
      </c>
      <c r="K32">
        <v>2932</v>
      </c>
      <c r="L32">
        <v>2235</v>
      </c>
      <c r="M32">
        <v>1495</v>
      </c>
      <c r="R32" s="6">
        <f t="shared" si="12"/>
        <v>0</v>
      </c>
      <c r="T32">
        <v>739</v>
      </c>
      <c r="W32" s="6">
        <f t="shared" si="0"/>
        <v>739</v>
      </c>
      <c r="X32">
        <v>11145</v>
      </c>
      <c r="Y32">
        <f t="shared" si="1"/>
        <v>107594</v>
      </c>
    </row>
    <row r="33" spans="1:25" x14ac:dyDescent="0.2">
      <c r="A33" s="1" t="s">
        <v>123</v>
      </c>
      <c r="B33">
        <v>31901</v>
      </c>
      <c r="D33">
        <v>25795</v>
      </c>
      <c r="E33">
        <v>27783</v>
      </c>
      <c r="F33">
        <v>5709</v>
      </c>
      <c r="G33">
        <v>2731</v>
      </c>
      <c r="I33">
        <v>3998</v>
      </c>
      <c r="K33">
        <v>2052</v>
      </c>
      <c r="M33">
        <v>1619</v>
      </c>
      <c r="R33" s="6">
        <f t="shared" si="12"/>
        <v>0</v>
      </c>
      <c r="U33">
        <v>3364</v>
      </c>
      <c r="W33" s="6">
        <f t="shared" si="0"/>
        <v>3364</v>
      </c>
      <c r="X33">
        <v>8600</v>
      </c>
      <c r="Y33">
        <f t="shared" si="1"/>
        <v>104952</v>
      </c>
    </row>
    <row r="34" spans="1:25" x14ac:dyDescent="0.2">
      <c r="A34" s="1" t="s">
        <v>63</v>
      </c>
      <c r="B34">
        <f t="shared" ref="B34:Q34" si="13">SUM(B29:B33)</f>
        <v>138574</v>
      </c>
      <c r="C34">
        <f t="shared" si="13"/>
        <v>0</v>
      </c>
      <c r="D34">
        <f t="shared" si="13"/>
        <v>174599</v>
      </c>
      <c r="E34">
        <f t="shared" si="13"/>
        <v>63863</v>
      </c>
      <c r="F34">
        <f t="shared" si="13"/>
        <v>45882</v>
      </c>
      <c r="G34">
        <f t="shared" si="13"/>
        <v>55873</v>
      </c>
      <c r="H34">
        <f t="shared" si="13"/>
        <v>1629</v>
      </c>
      <c r="I34">
        <f t="shared" si="13"/>
        <v>20858</v>
      </c>
      <c r="J34">
        <f t="shared" si="13"/>
        <v>4852</v>
      </c>
      <c r="K34">
        <f t="shared" si="13"/>
        <v>13293</v>
      </c>
      <c r="L34">
        <f t="shared" si="13"/>
        <v>8392</v>
      </c>
      <c r="M34">
        <f t="shared" si="13"/>
        <v>8682</v>
      </c>
      <c r="N34">
        <f t="shared" si="13"/>
        <v>0</v>
      </c>
      <c r="O34">
        <f t="shared" si="13"/>
        <v>0</v>
      </c>
      <c r="P34">
        <f t="shared" si="13"/>
        <v>0</v>
      </c>
      <c r="Q34">
        <f t="shared" si="13"/>
        <v>0</v>
      </c>
      <c r="R34" s="6">
        <f t="shared" si="12"/>
        <v>0</v>
      </c>
      <c r="S34">
        <f>SUM(S29:S33)</f>
        <v>255</v>
      </c>
      <c r="T34">
        <f t="shared" ref="T34:X34" si="14">SUM(T29:T33)</f>
        <v>1187</v>
      </c>
      <c r="U34">
        <f t="shared" si="14"/>
        <v>3364</v>
      </c>
      <c r="V34">
        <f t="shared" si="14"/>
        <v>0</v>
      </c>
      <c r="W34" s="6">
        <f t="shared" si="0"/>
        <v>4806</v>
      </c>
      <c r="X34">
        <f t="shared" si="14"/>
        <v>52370</v>
      </c>
      <c r="Y34">
        <f t="shared" si="1"/>
        <v>541303</v>
      </c>
    </row>
    <row r="35" spans="1:25" x14ac:dyDescent="0.2">
      <c r="A35" s="1"/>
      <c r="R35" s="6"/>
    </row>
    <row r="36" spans="1:25" x14ac:dyDescent="0.2">
      <c r="A36" s="1" t="s">
        <v>64</v>
      </c>
      <c r="B36" s="7">
        <f>B34/$Y$36</f>
        <v>1.5360047884456578</v>
      </c>
      <c r="C36" s="7"/>
      <c r="D36" s="7">
        <f t="shared" ref="D36:W36" si="15">D34/$Y$36</f>
        <v>1.935319035734145</v>
      </c>
      <c r="E36" s="7">
        <f t="shared" si="15"/>
        <v>0.70788079873933818</v>
      </c>
      <c r="F36" s="7">
        <f t="shared" si="15"/>
        <v>0.50857283259098873</v>
      </c>
      <c r="G36" s="7">
        <f t="shared" si="15"/>
        <v>0.61931672279665917</v>
      </c>
      <c r="H36" s="7">
        <f t="shared" si="15"/>
        <v>1.8056430501955465E-2</v>
      </c>
      <c r="I36" s="7">
        <f t="shared" si="15"/>
        <v>0.23119768410668332</v>
      </c>
      <c r="J36" s="7">
        <f t="shared" si="15"/>
        <v>5.3781338732650653E-2</v>
      </c>
      <c r="K36" s="7">
        <f t="shared" si="15"/>
        <v>0.14734446326733824</v>
      </c>
      <c r="L36" s="7">
        <f t="shared" si="15"/>
        <v>9.3019990652185552E-2</v>
      </c>
      <c r="M36" s="7">
        <f t="shared" si="15"/>
        <v>9.6234456487401684E-2</v>
      </c>
      <c r="N36" s="7">
        <f t="shared" si="15"/>
        <v>0</v>
      </c>
      <c r="O36" s="7">
        <f t="shared" si="15"/>
        <v>0</v>
      </c>
      <c r="P36" s="7">
        <f t="shared" si="15"/>
        <v>0</v>
      </c>
      <c r="Q36" s="7">
        <f t="shared" si="15"/>
        <v>0</v>
      </c>
      <c r="R36" s="7"/>
      <c r="S36" s="7">
        <f t="shared" si="15"/>
        <v>2.8265130620003954E-3</v>
      </c>
      <c r="T36" s="7">
        <f t="shared" si="15"/>
        <v>1.3157141194488114E-2</v>
      </c>
      <c r="U36" s="7">
        <f t="shared" si="15"/>
        <v>3.7287803688507176E-2</v>
      </c>
      <c r="V36" s="7">
        <f t="shared" si="15"/>
        <v>0</v>
      </c>
      <c r="W36" s="7">
        <f t="shared" si="15"/>
        <v>5.327145794499568E-2</v>
      </c>
      <c r="Y36" s="3">
        <f>Y34/6</f>
        <v>90217.166666666672</v>
      </c>
    </row>
    <row r="37" spans="1:25" x14ac:dyDescent="0.2">
      <c r="A37" s="1" t="s">
        <v>65</v>
      </c>
      <c r="B37" s="3">
        <f>B34-Y36</f>
        <v>48356.833333333328</v>
      </c>
      <c r="D37" s="3">
        <f>D34-Y36</f>
        <v>84381.833333333328</v>
      </c>
      <c r="E37">
        <f t="shared" ref="E37:W37" si="16">E34</f>
        <v>63863</v>
      </c>
      <c r="F37">
        <f t="shared" si="16"/>
        <v>45882</v>
      </c>
      <c r="G37">
        <f t="shared" si="16"/>
        <v>55873</v>
      </c>
      <c r="H37">
        <f t="shared" si="16"/>
        <v>1629</v>
      </c>
      <c r="I37">
        <f t="shared" si="16"/>
        <v>20858</v>
      </c>
      <c r="J37">
        <f t="shared" si="16"/>
        <v>4852</v>
      </c>
      <c r="K37">
        <f t="shared" si="16"/>
        <v>13293</v>
      </c>
      <c r="L37">
        <f t="shared" si="16"/>
        <v>8392</v>
      </c>
      <c r="M37">
        <f t="shared" si="16"/>
        <v>8682</v>
      </c>
      <c r="N37">
        <f t="shared" si="16"/>
        <v>0</v>
      </c>
      <c r="O37">
        <f t="shared" si="16"/>
        <v>0</v>
      </c>
      <c r="P37">
        <f t="shared" si="16"/>
        <v>0</v>
      </c>
      <c r="Q37">
        <f t="shared" si="16"/>
        <v>0</v>
      </c>
      <c r="S37">
        <f t="shared" si="16"/>
        <v>255</v>
      </c>
      <c r="T37">
        <f t="shared" si="16"/>
        <v>1187</v>
      </c>
      <c r="U37">
        <f t="shared" si="16"/>
        <v>3364</v>
      </c>
      <c r="V37">
        <f t="shared" si="16"/>
        <v>0</v>
      </c>
      <c r="W37">
        <f t="shared" si="16"/>
        <v>4806</v>
      </c>
    </row>
    <row r="38" spans="1:25" x14ac:dyDescent="0.2">
      <c r="A38" s="1"/>
      <c r="B38" s="4">
        <v>2</v>
      </c>
      <c r="C38" s="4"/>
      <c r="D38" s="4">
        <v>2</v>
      </c>
      <c r="E38" s="4">
        <v>1</v>
      </c>
      <c r="F38" s="4"/>
      <c r="G38" s="4"/>
      <c r="R38" s="6"/>
    </row>
    <row r="39" spans="1:25" x14ac:dyDescent="0.2">
      <c r="A39" s="4"/>
      <c r="R39" s="6"/>
    </row>
    <row r="40" spans="1:25" x14ac:dyDescent="0.2">
      <c r="A40" s="4" t="s">
        <v>198</v>
      </c>
      <c r="R40" s="6"/>
    </row>
    <row r="41" spans="1:25" x14ac:dyDescent="0.2">
      <c r="A41" s="4"/>
      <c r="B41" s="6" t="s">
        <v>2</v>
      </c>
      <c r="C41" s="6" t="s">
        <v>10</v>
      </c>
      <c r="D41" s="6" t="s">
        <v>13</v>
      </c>
      <c r="E41" s="6" t="s">
        <v>6</v>
      </c>
      <c r="F41" s="6" t="s">
        <v>14</v>
      </c>
      <c r="G41" s="6" t="s">
        <v>9</v>
      </c>
      <c r="H41" s="6" t="s">
        <v>1</v>
      </c>
      <c r="I41" s="6" t="s">
        <v>8</v>
      </c>
      <c r="J41" s="6" t="s">
        <v>85</v>
      </c>
      <c r="K41" s="6" t="s">
        <v>4</v>
      </c>
      <c r="L41" s="6" t="s">
        <v>5</v>
      </c>
      <c r="M41" s="6" t="s">
        <v>11</v>
      </c>
      <c r="N41" s="6" t="s">
        <v>86</v>
      </c>
      <c r="O41" s="6" t="s">
        <v>68</v>
      </c>
      <c r="P41" s="6" t="s">
        <v>12</v>
      </c>
      <c r="Q41" s="6" t="s">
        <v>15</v>
      </c>
      <c r="R41" s="6" t="s">
        <v>228</v>
      </c>
      <c r="S41" s="6" t="s">
        <v>16</v>
      </c>
      <c r="T41" s="6" t="s">
        <v>3</v>
      </c>
      <c r="U41" s="6" t="s">
        <v>7</v>
      </c>
      <c r="V41" s="6" t="s">
        <v>58</v>
      </c>
      <c r="W41" s="6" t="s">
        <v>229</v>
      </c>
      <c r="X41" s="6" t="s">
        <v>62</v>
      </c>
      <c r="Y41" s="6" t="s">
        <v>19</v>
      </c>
    </row>
    <row r="42" spans="1:25" x14ac:dyDescent="0.2">
      <c r="A42" s="1" t="s">
        <v>98</v>
      </c>
      <c r="B42">
        <v>44268</v>
      </c>
      <c r="C42">
        <v>28757</v>
      </c>
      <c r="E42">
        <v>10647</v>
      </c>
      <c r="F42">
        <v>9040</v>
      </c>
      <c r="H42">
        <v>1906</v>
      </c>
      <c r="I42">
        <v>4895</v>
      </c>
      <c r="K42">
        <v>2855</v>
      </c>
      <c r="M42">
        <v>1059</v>
      </c>
      <c r="R42" s="6">
        <f t="shared" ref="R42:R47" si="17">SUM(N42:Q42)</f>
        <v>0</v>
      </c>
      <c r="W42" s="6">
        <f t="shared" si="0"/>
        <v>0</v>
      </c>
      <c r="X42">
        <v>8680</v>
      </c>
      <c r="Y42">
        <f t="shared" si="1"/>
        <v>103427</v>
      </c>
    </row>
    <row r="43" spans="1:25" x14ac:dyDescent="0.2">
      <c r="A43" s="1" t="s">
        <v>117</v>
      </c>
      <c r="B43">
        <v>49054</v>
      </c>
      <c r="C43">
        <v>20638</v>
      </c>
      <c r="E43">
        <v>24061</v>
      </c>
      <c r="F43">
        <v>5789</v>
      </c>
      <c r="K43">
        <v>3861</v>
      </c>
      <c r="L43">
        <v>2319</v>
      </c>
      <c r="P43">
        <v>888</v>
      </c>
      <c r="Q43">
        <v>1656</v>
      </c>
      <c r="R43" s="6">
        <f t="shared" si="17"/>
        <v>2544</v>
      </c>
      <c r="W43" s="6">
        <f t="shared" si="0"/>
        <v>0</v>
      </c>
      <c r="X43">
        <v>8145</v>
      </c>
      <c r="Y43">
        <f t="shared" si="1"/>
        <v>108266</v>
      </c>
    </row>
    <row r="44" spans="1:25" x14ac:dyDescent="0.2">
      <c r="A44" s="1" t="s">
        <v>121</v>
      </c>
      <c r="B44">
        <v>40290</v>
      </c>
      <c r="C44">
        <v>29602</v>
      </c>
      <c r="E44">
        <v>8219</v>
      </c>
      <c r="F44">
        <v>8254</v>
      </c>
      <c r="G44">
        <v>13145</v>
      </c>
      <c r="I44">
        <v>4223</v>
      </c>
      <c r="K44">
        <v>2766</v>
      </c>
      <c r="L44">
        <v>2205</v>
      </c>
      <c r="R44" s="6">
        <f t="shared" si="17"/>
        <v>0</v>
      </c>
      <c r="W44" s="6">
        <f t="shared" si="0"/>
        <v>0</v>
      </c>
      <c r="X44">
        <v>9957</v>
      </c>
      <c r="Y44">
        <f t="shared" si="1"/>
        <v>108704</v>
      </c>
    </row>
    <row r="45" spans="1:25" x14ac:dyDescent="0.2">
      <c r="A45" s="1" t="s">
        <v>125</v>
      </c>
      <c r="B45">
        <v>45411</v>
      </c>
      <c r="C45">
        <v>30831</v>
      </c>
      <c r="E45">
        <v>9119</v>
      </c>
      <c r="F45">
        <v>7032</v>
      </c>
      <c r="G45">
        <v>3376</v>
      </c>
      <c r="I45">
        <v>3497</v>
      </c>
      <c r="K45">
        <v>2197</v>
      </c>
      <c r="R45" s="6">
        <f t="shared" si="17"/>
        <v>0</v>
      </c>
      <c r="W45" s="6">
        <f t="shared" si="0"/>
        <v>0</v>
      </c>
      <c r="X45">
        <v>4876</v>
      </c>
      <c r="Y45">
        <f t="shared" si="1"/>
        <v>101463</v>
      </c>
    </row>
    <row r="46" spans="1:25" x14ac:dyDescent="0.2">
      <c r="A46" s="1" t="s">
        <v>126</v>
      </c>
      <c r="B46">
        <v>48222</v>
      </c>
      <c r="C46">
        <v>28331</v>
      </c>
      <c r="E46">
        <v>12257</v>
      </c>
      <c r="F46">
        <v>9813</v>
      </c>
      <c r="G46">
        <v>4805</v>
      </c>
      <c r="L46">
        <v>2958</v>
      </c>
      <c r="M46">
        <v>1722</v>
      </c>
      <c r="R46" s="6">
        <f t="shared" si="17"/>
        <v>0</v>
      </c>
      <c r="W46" s="6">
        <f t="shared" si="0"/>
        <v>0</v>
      </c>
      <c r="X46">
        <v>6731</v>
      </c>
      <c r="Y46">
        <f t="shared" si="1"/>
        <v>108108</v>
      </c>
    </row>
    <row r="47" spans="1:25" x14ac:dyDescent="0.2">
      <c r="A47" s="1" t="s">
        <v>63</v>
      </c>
      <c r="B47">
        <f t="shared" ref="B47:Q47" si="18">SUM(B42:B46)</f>
        <v>227245</v>
      </c>
      <c r="C47">
        <f t="shared" si="18"/>
        <v>138159</v>
      </c>
      <c r="D47">
        <f t="shared" si="18"/>
        <v>0</v>
      </c>
      <c r="E47">
        <f t="shared" si="18"/>
        <v>64303</v>
      </c>
      <c r="F47">
        <f t="shared" si="18"/>
        <v>39928</v>
      </c>
      <c r="G47">
        <f t="shared" si="18"/>
        <v>21326</v>
      </c>
      <c r="H47">
        <f t="shared" si="18"/>
        <v>1906</v>
      </c>
      <c r="I47">
        <f t="shared" si="18"/>
        <v>12615</v>
      </c>
      <c r="J47">
        <f t="shared" si="18"/>
        <v>0</v>
      </c>
      <c r="K47">
        <f t="shared" si="18"/>
        <v>11679</v>
      </c>
      <c r="L47">
        <f t="shared" si="18"/>
        <v>7482</v>
      </c>
      <c r="M47">
        <f t="shared" si="18"/>
        <v>2781</v>
      </c>
      <c r="N47">
        <f t="shared" si="18"/>
        <v>0</v>
      </c>
      <c r="O47">
        <f t="shared" si="18"/>
        <v>0</v>
      </c>
      <c r="P47">
        <f t="shared" si="18"/>
        <v>888</v>
      </c>
      <c r="Q47">
        <f t="shared" si="18"/>
        <v>1656</v>
      </c>
      <c r="R47" s="6">
        <f t="shared" si="17"/>
        <v>2544</v>
      </c>
      <c r="S47">
        <f>SUM(S42:S46)</f>
        <v>0</v>
      </c>
      <c r="T47">
        <f t="shared" ref="T47:X47" si="19">SUM(T42:T46)</f>
        <v>0</v>
      </c>
      <c r="U47">
        <f t="shared" si="19"/>
        <v>0</v>
      </c>
      <c r="V47">
        <f t="shared" si="19"/>
        <v>0</v>
      </c>
      <c r="W47" s="6">
        <f t="shared" si="0"/>
        <v>0</v>
      </c>
      <c r="X47">
        <f t="shared" si="19"/>
        <v>38389</v>
      </c>
      <c r="Y47">
        <f t="shared" si="1"/>
        <v>529968</v>
      </c>
    </row>
    <row r="48" spans="1:25" x14ac:dyDescent="0.2">
      <c r="A48" s="1"/>
      <c r="R48" s="6"/>
    </row>
    <row r="49" spans="1:25" x14ac:dyDescent="0.2">
      <c r="A49" s="1" t="s">
        <v>64</v>
      </c>
      <c r="B49" s="7">
        <f>B47/$Y$49</f>
        <v>2.5727402409202065</v>
      </c>
      <c r="C49" s="7">
        <f t="shared" ref="C49:V49" si="20">C47/$Y$49</f>
        <v>1.5641585907073634</v>
      </c>
      <c r="D49" s="7"/>
      <c r="E49" s="7">
        <f t="shared" si="20"/>
        <v>0.7280024454306675</v>
      </c>
      <c r="F49" s="7">
        <f t="shared" si="20"/>
        <v>0.45204238746490355</v>
      </c>
      <c r="G49" s="7">
        <f t="shared" si="20"/>
        <v>0.241440992663708</v>
      </c>
      <c r="H49" s="7">
        <f t="shared" si="20"/>
        <v>2.1578661353138302E-2</v>
      </c>
      <c r="I49" s="7">
        <f t="shared" si="20"/>
        <v>0.14281994384566615</v>
      </c>
      <c r="J49" s="7"/>
      <c r="K49" s="7">
        <f t="shared" si="20"/>
        <v>0.1322230776197808</v>
      </c>
      <c r="L49" s="7">
        <f t="shared" si="20"/>
        <v>8.4707001177429575E-2</v>
      </c>
      <c r="M49" s="7">
        <f t="shared" si="20"/>
        <v>3.1484919844217009E-2</v>
      </c>
      <c r="N49" s="7">
        <f t="shared" si="20"/>
        <v>0</v>
      </c>
      <c r="O49" s="7">
        <f t="shared" si="20"/>
        <v>0</v>
      </c>
      <c r="P49" s="7">
        <f t="shared" si="20"/>
        <v>1.0053437188660447E-2</v>
      </c>
      <c r="Q49" s="7">
        <f t="shared" si="20"/>
        <v>1.8748301784258674E-2</v>
      </c>
      <c r="R49" s="7">
        <f t="shared" si="20"/>
        <v>2.8801738972919121E-2</v>
      </c>
      <c r="S49" s="7">
        <f t="shared" si="20"/>
        <v>0</v>
      </c>
      <c r="T49" s="7">
        <f t="shared" si="20"/>
        <v>0</v>
      </c>
      <c r="U49" s="7">
        <f t="shared" si="20"/>
        <v>0</v>
      </c>
      <c r="V49" s="7">
        <f t="shared" si="20"/>
        <v>0</v>
      </c>
      <c r="W49" s="7"/>
      <c r="Y49">
        <f>Y47/6</f>
        <v>88328</v>
      </c>
    </row>
    <row r="50" spans="1:25" x14ac:dyDescent="0.2">
      <c r="A50" s="1" t="s">
        <v>65</v>
      </c>
      <c r="B50">
        <f>B47-(Y49*2)</f>
        <v>50589</v>
      </c>
      <c r="C50">
        <f>C47-Y49</f>
        <v>49831</v>
      </c>
      <c r="E50">
        <f t="shared" ref="E50:V50" si="21">E47</f>
        <v>64303</v>
      </c>
      <c r="F50">
        <f t="shared" si="21"/>
        <v>39928</v>
      </c>
      <c r="G50">
        <f t="shared" si="21"/>
        <v>21326</v>
      </c>
      <c r="H50">
        <f t="shared" si="21"/>
        <v>1906</v>
      </c>
      <c r="I50">
        <f t="shared" si="21"/>
        <v>12615</v>
      </c>
      <c r="K50">
        <f t="shared" si="21"/>
        <v>11679</v>
      </c>
      <c r="L50">
        <f t="shared" si="21"/>
        <v>7482</v>
      </c>
      <c r="M50">
        <f t="shared" si="21"/>
        <v>2781</v>
      </c>
      <c r="N50">
        <f t="shared" si="21"/>
        <v>0</v>
      </c>
      <c r="O50">
        <f t="shared" si="21"/>
        <v>0</v>
      </c>
      <c r="P50">
        <f t="shared" si="21"/>
        <v>888</v>
      </c>
      <c r="Q50">
        <f t="shared" si="21"/>
        <v>1656</v>
      </c>
      <c r="R50">
        <f t="shared" si="21"/>
        <v>2544</v>
      </c>
      <c r="S50">
        <f t="shared" si="21"/>
        <v>0</v>
      </c>
      <c r="T50">
        <f t="shared" si="21"/>
        <v>0</v>
      </c>
      <c r="U50">
        <f t="shared" si="21"/>
        <v>0</v>
      </c>
      <c r="V50">
        <f t="shared" si="21"/>
        <v>0</v>
      </c>
      <c r="W50"/>
    </row>
    <row r="51" spans="1:25" x14ac:dyDescent="0.2">
      <c r="A51" s="1"/>
      <c r="B51" s="4">
        <v>3</v>
      </c>
      <c r="C51" s="4">
        <v>1</v>
      </c>
      <c r="D51" s="4"/>
      <c r="E51" s="4">
        <v>1</v>
      </c>
      <c r="R51" s="6"/>
    </row>
    <row r="52" spans="1:25" x14ac:dyDescent="0.2">
      <c r="R52" s="6"/>
    </row>
    <row r="53" spans="1:25" x14ac:dyDescent="0.2">
      <c r="A53" s="5" t="s">
        <v>199</v>
      </c>
      <c r="R53" s="6"/>
    </row>
    <row r="54" spans="1:25" x14ac:dyDescent="0.2">
      <c r="A54" s="1"/>
      <c r="B54" s="6" t="s">
        <v>2</v>
      </c>
      <c r="C54" s="6" t="s">
        <v>10</v>
      </c>
      <c r="D54" s="6" t="s">
        <v>13</v>
      </c>
      <c r="E54" s="6" t="s">
        <v>6</v>
      </c>
      <c r="F54" s="6" t="s">
        <v>14</v>
      </c>
      <c r="G54" s="6" t="s">
        <v>9</v>
      </c>
      <c r="H54" s="6" t="s">
        <v>1</v>
      </c>
      <c r="I54" s="6" t="s">
        <v>8</v>
      </c>
      <c r="J54" s="6" t="s">
        <v>85</v>
      </c>
      <c r="K54" s="6" t="s">
        <v>4</v>
      </c>
      <c r="L54" s="6" t="s">
        <v>5</v>
      </c>
      <c r="M54" s="6" t="s">
        <v>11</v>
      </c>
      <c r="N54" s="6" t="s">
        <v>86</v>
      </c>
      <c r="O54" s="6" t="s">
        <v>68</v>
      </c>
      <c r="P54" s="6" t="s">
        <v>12</v>
      </c>
      <c r="Q54" s="6" t="s">
        <v>15</v>
      </c>
      <c r="R54" s="6" t="s">
        <v>228</v>
      </c>
      <c r="S54" s="6" t="s">
        <v>16</v>
      </c>
      <c r="T54" s="6" t="s">
        <v>3</v>
      </c>
      <c r="U54" s="6" t="s">
        <v>7</v>
      </c>
      <c r="V54" s="6" t="s">
        <v>58</v>
      </c>
      <c r="W54" s="6" t="s">
        <v>229</v>
      </c>
      <c r="X54" s="6" t="s">
        <v>62</v>
      </c>
      <c r="Y54" s="6" t="s">
        <v>19</v>
      </c>
    </row>
    <row r="55" spans="1:25" x14ac:dyDescent="0.2">
      <c r="A55" s="1" t="s">
        <v>89</v>
      </c>
      <c r="B55">
        <v>49801</v>
      </c>
      <c r="C55">
        <v>38510</v>
      </c>
      <c r="E55">
        <v>12931</v>
      </c>
      <c r="F55">
        <v>2534</v>
      </c>
      <c r="K55">
        <v>1621</v>
      </c>
      <c r="L55">
        <v>1934</v>
      </c>
      <c r="R55" s="6">
        <f t="shared" ref="R55:R60" si="22">SUM(N55:Q55)</f>
        <v>0</v>
      </c>
      <c r="S55">
        <v>1675</v>
      </c>
      <c r="V55">
        <v>806</v>
      </c>
      <c r="W55" s="6">
        <f t="shared" si="0"/>
        <v>2481</v>
      </c>
      <c r="X55">
        <v>7196</v>
      </c>
      <c r="Y55">
        <f t="shared" si="1"/>
        <v>109812</v>
      </c>
    </row>
    <row r="56" spans="1:25" x14ac:dyDescent="0.2">
      <c r="A56" s="1" t="s">
        <v>90</v>
      </c>
      <c r="B56">
        <v>31220</v>
      </c>
      <c r="C56">
        <v>48210</v>
      </c>
      <c r="E56">
        <v>13781</v>
      </c>
      <c r="F56">
        <v>4705</v>
      </c>
      <c r="G56">
        <v>14371</v>
      </c>
      <c r="K56">
        <v>2199</v>
      </c>
      <c r="R56" s="6">
        <f t="shared" si="22"/>
        <v>0</v>
      </c>
      <c r="S56">
        <v>1082</v>
      </c>
      <c r="W56" s="6">
        <f t="shared" si="0"/>
        <v>1082</v>
      </c>
      <c r="X56">
        <v>7892</v>
      </c>
      <c r="Y56">
        <f t="shared" si="1"/>
        <v>115568</v>
      </c>
    </row>
    <row r="57" spans="1:25" x14ac:dyDescent="0.2">
      <c r="A57" s="1" t="s">
        <v>92</v>
      </c>
      <c r="B57">
        <v>22768</v>
      </c>
      <c r="C57">
        <v>42676</v>
      </c>
      <c r="E57">
        <v>7551</v>
      </c>
      <c r="F57">
        <v>1725</v>
      </c>
      <c r="G57">
        <v>34944</v>
      </c>
      <c r="K57">
        <v>1162</v>
      </c>
      <c r="M57">
        <v>1376</v>
      </c>
      <c r="R57" s="6">
        <f t="shared" si="22"/>
        <v>0</v>
      </c>
      <c r="W57" s="6">
        <f t="shared" si="0"/>
        <v>0</v>
      </c>
      <c r="X57">
        <v>6656</v>
      </c>
      <c r="Y57">
        <f t="shared" si="1"/>
        <v>112202</v>
      </c>
    </row>
    <row r="58" spans="1:25" x14ac:dyDescent="0.2">
      <c r="A58" s="1" t="s">
        <v>112</v>
      </c>
      <c r="B58">
        <v>13499</v>
      </c>
      <c r="C58">
        <v>39647</v>
      </c>
      <c r="E58">
        <v>6858</v>
      </c>
      <c r="F58">
        <v>2825</v>
      </c>
      <c r="G58">
        <v>45481</v>
      </c>
      <c r="K58">
        <v>1588</v>
      </c>
      <c r="M58">
        <v>1949</v>
      </c>
      <c r="R58" s="6">
        <f t="shared" si="22"/>
        <v>0</v>
      </c>
      <c r="W58" s="6">
        <f t="shared" si="0"/>
        <v>0</v>
      </c>
      <c r="X58">
        <v>8894</v>
      </c>
      <c r="Y58">
        <f t="shared" si="1"/>
        <v>111847</v>
      </c>
    </row>
    <row r="59" spans="1:25" x14ac:dyDescent="0.2">
      <c r="A59" s="1" t="s">
        <v>128</v>
      </c>
      <c r="B59">
        <v>16738</v>
      </c>
      <c r="C59">
        <v>36446</v>
      </c>
      <c r="E59">
        <v>10051</v>
      </c>
      <c r="F59">
        <v>1978</v>
      </c>
      <c r="G59">
        <v>46761</v>
      </c>
      <c r="K59">
        <v>1417</v>
      </c>
      <c r="M59">
        <v>1504</v>
      </c>
      <c r="R59" s="6">
        <f t="shared" si="22"/>
        <v>0</v>
      </c>
      <c r="W59" s="6">
        <f t="shared" si="0"/>
        <v>0</v>
      </c>
      <c r="X59">
        <v>5520</v>
      </c>
      <c r="Y59">
        <f t="shared" si="1"/>
        <v>114895</v>
      </c>
    </row>
    <row r="60" spans="1:25" x14ac:dyDescent="0.2">
      <c r="A60" s="1" t="s">
        <v>63</v>
      </c>
      <c r="B60">
        <f t="shared" ref="B60:Q60" si="23">SUM(B55:B59)</f>
        <v>134026</v>
      </c>
      <c r="C60">
        <f t="shared" si="23"/>
        <v>205489</v>
      </c>
      <c r="D60">
        <f t="shared" si="23"/>
        <v>0</v>
      </c>
      <c r="E60">
        <f t="shared" si="23"/>
        <v>51172</v>
      </c>
      <c r="F60">
        <f t="shared" si="23"/>
        <v>13767</v>
      </c>
      <c r="G60">
        <f t="shared" si="23"/>
        <v>141557</v>
      </c>
      <c r="H60">
        <f t="shared" si="23"/>
        <v>0</v>
      </c>
      <c r="I60">
        <f t="shared" si="23"/>
        <v>0</v>
      </c>
      <c r="J60">
        <f t="shared" si="23"/>
        <v>0</v>
      </c>
      <c r="K60">
        <f t="shared" si="23"/>
        <v>7987</v>
      </c>
      <c r="L60">
        <f t="shared" si="23"/>
        <v>1934</v>
      </c>
      <c r="M60">
        <f t="shared" si="23"/>
        <v>4829</v>
      </c>
      <c r="N60">
        <f t="shared" si="23"/>
        <v>0</v>
      </c>
      <c r="O60">
        <f t="shared" si="23"/>
        <v>0</v>
      </c>
      <c r="P60">
        <f t="shared" si="23"/>
        <v>0</v>
      </c>
      <c r="Q60">
        <f t="shared" si="23"/>
        <v>0</v>
      </c>
      <c r="R60" s="6">
        <f t="shared" si="22"/>
        <v>0</v>
      </c>
      <c r="S60">
        <f>SUM(S55:S59)</f>
        <v>2757</v>
      </c>
      <c r="T60">
        <f t="shared" ref="T60:X60" si="24">SUM(T55:T59)</f>
        <v>0</v>
      </c>
      <c r="U60">
        <f t="shared" si="24"/>
        <v>0</v>
      </c>
      <c r="V60">
        <f t="shared" si="24"/>
        <v>806</v>
      </c>
      <c r="W60" s="6">
        <f t="shared" si="0"/>
        <v>3563</v>
      </c>
      <c r="X60">
        <f t="shared" si="24"/>
        <v>36158</v>
      </c>
      <c r="Y60">
        <f t="shared" si="1"/>
        <v>564324</v>
      </c>
    </row>
    <row r="61" spans="1:25" x14ac:dyDescent="0.2">
      <c r="A61" s="1"/>
      <c r="R61" s="6"/>
    </row>
    <row r="62" spans="1:25" x14ac:dyDescent="0.2">
      <c r="A62" s="1" t="s">
        <v>64</v>
      </c>
      <c r="B62" s="7">
        <f>B60/$Y$62</f>
        <v>1.4249898994194825</v>
      </c>
      <c r="C62" s="7">
        <f t="shared" ref="C62:W62" si="25">C60/$Y$62</f>
        <v>2.1847980947115486</v>
      </c>
      <c r="D62" s="7"/>
      <c r="E62" s="7">
        <f t="shared" si="25"/>
        <v>0.54407042762668256</v>
      </c>
      <c r="F62" s="7">
        <f t="shared" si="25"/>
        <v>0.14637335998468964</v>
      </c>
      <c r="G62" s="7">
        <f t="shared" si="25"/>
        <v>1.5050609224488061</v>
      </c>
      <c r="H62" s="7"/>
      <c r="I62" s="7"/>
      <c r="J62" s="7"/>
      <c r="K62" s="7">
        <f t="shared" si="25"/>
        <v>8.4919301677759587E-2</v>
      </c>
      <c r="L62" s="7">
        <f t="shared" si="25"/>
        <v>2.0562655495779021E-2</v>
      </c>
      <c r="M62" s="7">
        <f t="shared" si="25"/>
        <v>5.1342845599336551E-2</v>
      </c>
      <c r="N62" s="7">
        <f t="shared" si="25"/>
        <v>0</v>
      </c>
      <c r="O62" s="7">
        <f t="shared" si="25"/>
        <v>0</v>
      </c>
      <c r="P62" s="7">
        <f t="shared" si="25"/>
        <v>0</v>
      </c>
      <c r="Q62" s="7">
        <f t="shared" si="25"/>
        <v>0</v>
      </c>
      <c r="R62" s="7"/>
      <c r="S62" s="7">
        <f t="shared" si="25"/>
        <v>2.9312947881004529E-2</v>
      </c>
      <c r="T62" s="7">
        <f t="shared" si="25"/>
        <v>0</v>
      </c>
      <c r="U62" s="7">
        <f t="shared" si="25"/>
        <v>0</v>
      </c>
      <c r="V62" s="7">
        <f t="shared" si="25"/>
        <v>8.569545154911009E-3</v>
      </c>
      <c r="W62" s="7">
        <f t="shared" si="25"/>
        <v>3.7882493035915538E-2</v>
      </c>
      <c r="Y62">
        <f>Y60/6</f>
        <v>94054</v>
      </c>
    </row>
    <row r="63" spans="1:25" x14ac:dyDescent="0.2">
      <c r="A63" s="1" t="s">
        <v>65</v>
      </c>
      <c r="B63">
        <f>B60-Y62</f>
        <v>39972</v>
      </c>
      <c r="C63">
        <f>C60-(2*Y62)</f>
        <v>17381</v>
      </c>
      <c r="E63">
        <f t="shared" ref="E63:W63" si="26">E60</f>
        <v>51172</v>
      </c>
      <c r="F63">
        <f t="shared" si="26"/>
        <v>13767</v>
      </c>
      <c r="G63">
        <f>G60-Y62</f>
        <v>47503</v>
      </c>
      <c r="K63">
        <f t="shared" si="26"/>
        <v>7987</v>
      </c>
      <c r="L63">
        <f t="shared" si="26"/>
        <v>1934</v>
      </c>
      <c r="M63">
        <f t="shared" si="26"/>
        <v>4829</v>
      </c>
      <c r="N63">
        <f t="shared" si="26"/>
        <v>0</v>
      </c>
      <c r="O63">
        <f t="shared" si="26"/>
        <v>0</v>
      </c>
      <c r="P63">
        <f t="shared" si="26"/>
        <v>0</v>
      </c>
      <c r="Q63">
        <f t="shared" si="26"/>
        <v>0</v>
      </c>
      <c r="S63">
        <f t="shared" si="26"/>
        <v>2757</v>
      </c>
      <c r="T63">
        <f t="shared" si="26"/>
        <v>0</v>
      </c>
      <c r="U63">
        <f t="shared" si="26"/>
        <v>0</v>
      </c>
      <c r="V63">
        <f t="shared" si="26"/>
        <v>806</v>
      </c>
      <c r="W63">
        <f t="shared" si="26"/>
        <v>3563</v>
      </c>
    </row>
    <row r="64" spans="1:25" x14ac:dyDescent="0.2">
      <c r="A64" s="1"/>
      <c r="B64" s="4">
        <v>1</v>
      </c>
      <c r="C64" s="4">
        <v>2</v>
      </c>
      <c r="D64" s="4"/>
      <c r="E64" s="4">
        <v>1</v>
      </c>
      <c r="G64" s="4">
        <v>1</v>
      </c>
      <c r="R64" s="6"/>
    </row>
    <row r="65" spans="1:25" x14ac:dyDescent="0.2">
      <c r="A65" s="1"/>
      <c r="R65" s="6"/>
    </row>
    <row r="66" spans="1:25" x14ac:dyDescent="0.2">
      <c r="A66" s="5" t="s">
        <v>200</v>
      </c>
      <c r="R66" s="6"/>
    </row>
    <row r="67" spans="1:25" x14ac:dyDescent="0.2">
      <c r="A67" s="1"/>
      <c r="B67" s="6" t="s">
        <v>2</v>
      </c>
      <c r="C67" s="6" t="s">
        <v>10</v>
      </c>
      <c r="D67" s="6" t="s">
        <v>13</v>
      </c>
      <c r="E67" s="6" t="s">
        <v>6</v>
      </c>
      <c r="F67" s="6" t="s">
        <v>14</v>
      </c>
      <c r="G67" s="6" t="s">
        <v>9</v>
      </c>
      <c r="H67" s="6" t="s">
        <v>1</v>
      </c>
      <c r="I67" s="6" t="s">
        <v>8</v>
      </c>
      <c r="J67" s="6" t="s">
        <v>85</v>
      </c>
      <c r="K67" s="6" t="s">
        <v>4</v>
      </c>
      <c r="L67" s="6" t="s">
        <v>5</v>
      </c>
      <c r="M67" s="6" t="s">
        <v>11</v>
      </c>
      <c r="N67" s="6" t="s">
        <v>86</v>
      </c>
      <c r="O67" s="6" t="s">
        <v>68</v>
      </c>
      <c r="P67" s="6" t="s">
        <v>12</v>
      </c>
      <c r="Q67" s="6" t="s">
        <v>15</v>
      </c>
      <c r="R67" s="6" t="s">
        <v>228</v>
      </c>
      <c r="S67" s="6" t="s">
        <v>16</v>
      </c>
      <c r="T67" s="6" t="s">
        <v>3</v>
      </c>
      <c r="U67" s="6" t="s">
        <v>7</v>
      </c>
      <c r="V67" s="6" t="s">
        <v>58</v>
      </c>
      <c r="W67" s="6" t="s">
        <v>229</v>
      </c>
      <c r="X67" s="6" t="s">
        <v>62</v>
      </c>
      <c r="Y67" s="6" t="s">
        <v>19</v>
      </c>
    </row>
    <row r="68" spans="1:25" x14ac:dyDescent="0.2">
      <c r="A68" s="1" t="s">
        <v>94</v>
      </c>
      <c r="B68">
        <v>47078</v>
      </c>
      <c r="C68">
        <v>17613</v>
      </c>
      <c r="E68">
        <v>8724</v>
      </c>
      <c r="F68">
        <v>5338</v>
      </c>
      <c r="G68">
        <v>1519</v>
      </c>
      <c r="H68">
        <v>1569</v>
      </c>
      <c r="K68">
        <v>2237</v>
      </c>
      <c r="L68">
        <v>5336</v>
      </c>
      <c r="R68" s="6">
        <f t="shared" ref="R68:R73" si="27">SUM(N68:Q68)</f>
        <v>0</v>
      </c>
      <c r="W68" s="6">
        <f t="shared" si="0"/>
        <v>0</v>
      </c>
      <c r="X68">
        <v>14013</v>
      </c>
      <c r="Y68">
        <f t="shared" si="1"/>
        <v>89414</v>
      </c>
    </row>
    <row r="69" spans="1:25" x14ac:dyDescent="0.2">
      <c r="A69" s="1" t="s">
        <v>104</v>
      </c>
      <c r="B69">
        <v>51802</v>
      </c>
      <c r="C69">
        <v>28230</v>
      </c>
      <c r="E69">
        <v>11018</v>
      </c>
      <c r="F69">
        <v>4700</v>
      </c>
      <c r="G69">
        <v>2711</v>
      </c>
      <c r="K69">
        <v>2663</v>
      </c>
      <c r="M69">
        <v>1631</v>
      </c>
      <c r="R69" s="6">
        <f t="shared" si="27"/>
        <v>0</v>
      </c>
      <c r="W69" s="6">
        <f t="shared" si="0"/>
        <v>0</v>
      </c>
      <c r="X69">
        <v>7700</v>
      </c>
      <c r="Y69">
        <f t="shared" si="1"/>
        <v>102755</v>
      </c>
    </row>
    <row r="70" spans="1:25" x14ac:dyDescent="0.2">
      <c r="A70" s="1" t="s">
        <v>109</v>
      </c>
      <c r="B70">
        <v>31502</v>
      </c>
      <c r="C70">
        <v>39003</v>
      </c>
      <c r="E70">
        <v>9416</v>
      </c>
      <c r="F70">
        <v>6736</v>
      </c>
      <c r="G70">
        <v>1099</v>
      </c>
      <c r="H70">
        <v>1910</v>
      </c>
      <c r="J70">
        <v>1844</v>
      </c>
      <c r="K70">
        <v>2994</v>
      </c>
      <c r="L70">
        <v>2413</v>
      </c>
      <c r="R70" s="6">
        <f t="shared" si="27"/>
        <v>0</v>
      </c>
      <c r="V70">
        <v>1229</v>
      </c>
      <c r="W70" s="6">
        <f t="shared" si="0"/>
        <v>1229</v>
      </c>
      <c r="X70">
        <v>12020</v>
      </c>
      <c r="Y70">
        <f t="shared" si="1"/>
        <v>98146</v>
      </c>
    </row>
    <row r="71" spans="1:25" x14ac:dyDescent="0.2">
      <c r="A71" s="1" t="s">
        <v>113</v>
      </c>
      <c r="B71">
        <v>46773</v>
      </c>
      <c r="C71">
        <v>34643</v>
      </c>
      <c r="E71">
        <v>13666</v>
      </c>
      <c r="F71">
        <v>9587</v>
      </c>
      <c r="L71">
        <v>3226</v>
      </c>
      <c r="M71">
        <v>1810</v>
      </c>
      <c r="R71" s="6">
        <f t="shared" si="27"/>
        <v>0</v>
      </c>
      <c r="W71" s="6">
        <f t="shared" si="0"/>
        <v>0</v>
      </c>
      <c r="X71">
        <v>4758</v>
      </c>
      <c r="Y71">
        <f t="shared" si="1"/>
        <v>109705</v>
      </c>
    </row>
    <row r="72" spans="1:25" x14ac:dyDescent="0.2">
      <c r="A72" s="1" t="s">
        <v>115</v>
      </c>
      <c r="B72">
        <v>36396</v>
      </c>
      <c r="C72">
        <v>50758</v>
      </c>
      <c r="E72">
        <v>15044</v>
      </c>
      <c r="F72">
        <v>4680</v>
      </c>
      <c r="K72">
        <v>2675</v>
      </c>
      <c r="R72" s="6">
        <f t="shared" si="27"/>
        <v>0</v>
      </c>
      <c r="W72" s="6">
        <f t="shared" si="0"/>
        <v>0</v>
      </c>
      <c r="X72">
        <v>6156</v>
      </c>
      <c r="Y72">
        <f t="shared" si="1"/>
        <v>109553</v>
      </c>
    </row>
    <row r="73" spans="1:25" x14ac:dyDescent="0.2">
      <c r="A73" s="1" t="s">
        <v>63</v>
      </c>
      <c r="B73">
        <f t="shared" ref="B73:Q73" si="28">SUM(B68:B72)</f>
        <v>213551</v>
      </c>
      <c r="C73">
        <f t="shared" si="28"/>
        <v>170247</v>
      </c>
      <c r="D73">
        <f t="shared" si="28"/>
        <v>0</v>
      </c>
      <c r="E73">
        <f t="shared" si="28"/>
        <v>57868</v>
      </c>
      <c r="F73">
        <f t="shared" si="28"/>
        <v>31041</v>
      </c>
      <c r="G73">
        <f t="shared" si="28"/>
        <v>5329</v>
      </c>
      <c r="H73">
        <f t="shared" si="28"/>
        <v>3479</v>
      </c>
      <c r="I73">
        <f t="shared" si="28"/>
        <v>0</v>
      </c>
      <c r="J73">
        <f t="shared" si="28"/>
        <v>1844</v>
      </c>
      <c r="K73">
        <f t="shared" si="28"/>
        <v>10569</v>
      </c>
      <c r="L73">
        <f t="shared" si="28"/>
        <v>10975</v>
      </c>
      <c r="M73">
        <f t="shared" si="28"/>
        <v>3441</v>
      </c>
      <c r="N73">
        <f t="shared" si="28"/>
        <v>0</v>
      </c>
      <c r="O73">
        <f t="shared" si="28"/>
        <v>0</v>
      </c>
      <c r="P73">
        <f t="shared" si="28"/>
        <v>0</v>
      </c>
      <c r="Q73">
        <f t="shared" si="28"/>
        <v>0</v>
      </c>
      <c r="R73" s="6">
        <f t="shared" si="27"/>
        <v>0</v>
      </c>
      <c r="S73">
        <f>SUM(S68:S72)</f>
        <v>0</v>
      </c>
      <c r="T73">
        <f t="shared" ref="T73:X73" si="29">SUM(T68:T72)</f>
        <v>0</v>
      </c>
      <c r="U73">
        <f t="shared" si="29"/>
        <v>0</v>
      </c>
      <c r="V73">
        <f t="shared" si="29"/>
        <v>1229</v>
      </c>
      <c r="W73" s="6">
        <f t="shared" si="0"/>
        <v>1229</v>
      </c>
      <c r="X73">
        <f t="shared" si="29"/>
        <v>44647</v>
      </c>
      <c r="Y73">
        <f t="shared" si="1"/>
        <v>509573</v>
      </c>
    </row>
    <row r="74" spans="1:25" x14ac:dyDescent="0.2">
      <c r="A74" s="1"/>
      <c r="R74" s="6"/>
    </row>
    <row r="75" spans="1:25" x14ac:dyDescent="0.2">
      <c r="A75" s="1" t="s">
        <v>64</v>
      </c>
      <c r="B75" s="7">
        <f>B73/$Y$75</f>
        <v>2.5144699581806731</v>
      </c>
      <c r="C75" s="7">
        <f t="shared" ref="C75:W75" si="30">C73/$Y$75</f>
        <v>2.0045842303261754</v>
      </c>
      <c r="D75" s="7"/>
      <c r="E75" s="7">
        <f t="shared" si="30"/>
        <v>0.68137048077508033</v>
      </c>
      <c r="F75" s="7">
        <f t="shared" si="30"/>
        <v>0.36549424714417761</v>
      </c>
      <c r="G75" s="7">
        <f t="shared" si="30"/>
        <v>6.2746652589521029E-2</v>
      </c>
      <c r="H75" s="7">
        <f t="shared" si="30"/>
        <v>4.0963708830726905E-2</v>
      </c>
      <c r="I75" s="7"/>
      <c r="J75" s="7">
        <f t="shared" si="30"/>
        <v>2.1712296373630473E-2</v>
      </c>
      <c r="K75" s="7">
        <f t="shared" si="30"/>
        <v>0.12444536896578116</v>
      </c>
      <c r="L75" s="7">
        <f t="shared" si="30"/>
        <v>0.12922584202852191</v>
      </c>
      <c r="M75" s="7">
        <f t="shared" si="30"/>
        <v>4.0516275391357083E-2</v>
      </c>
      <c r="N75" s="7">
        <f t="shared" si="30"/>
        <v>0</v>
      </c>
      <c r="O75" s="7">
        <f t="shared" si="30"/>
        <v>0</v>
      </c>
      <c r="P75" s="7">
        <f t="shared" si="30"/>
        <v>0</v>
      </c>
      <c r="Q75" s="7">
        <f t="shared" si="30"/>
        <v>0</v>
      </c>
      <c r="R75" s="7"/>
      <c r="S75" s="7">
        <f t="shared" si="30"/>
        <v>0</v>
      </c>
      <c r="T75" s="7">
        <f t="shared" si="30"/>
        <v>0</v>
      </c>
      <c r="U75" s="7">
        <f t="shared" si="30"/>
        <v>0</v>
      </c>
      <c r="V75" s="7">
        <f t="shared" si="30"/>
        <v>1.4470939394355667E-2</v>
      </c>
      <c r="W75" s="7">
        <f t="shared" si="30"/>
        <v>1.4470939394355667E-2</v>
      </c>
      <c r="Y75" s="3">
        <f>Y73/6</f>
        <v>84928.833333333328</v>
      </c>
    </row>
    <row r="76" spans="1:25" x14ac:dyDescent="0.2">
      <c r="A76" s="1" t="s">
        <v>65</v>
      </c>
      <c r="B76" s="3">
        <f>B73-(2*Y75)</f>
        <v>43693.333333333343</v>
      </c>
      <c r="C76" s="3">
        <f>C73-(2*Y75)</f>
        <v>389.33333333334303</v>
      </c>
      <c r="D76" s="3"/>
      <c r="E76">
        <f t="shared" ref="E76:W76" si="31">E73</f>
        <v>57868</v>
      </c>
      <c r="F76">
        <f t="shared" si="31"/>
        <v>31041</v>
      </c>
      <c r="G76">
        <f t="shared" si="31"/>
        <v>5329</v>
      </c>
      <c r="H76">
        <f t="shared" si="31"/>
        <v>3479</v>
      </c>
      <c r="J76">
        <f t="shared" si="31"/>
        <v>1844</v>
      </c>
      <c r="K76">
        <f t="shared" si="31"/>
        <v>10569</v>
      </c>
      <c r="L76">
        <f t="shared" si="31"/>
        <v>10975</v>
      </c>
      <c r="M76">
        <f t="shared" si="31"/>
        <v>3441</v>
      </c>
      <c r="N76">
        <f t="shared" si="31"/>
        <v>0</v>
      </c>
      <c r="O76">
        <f t="shared" si="31"/>
        <v>0</v>
      </c>
      <c r="P76">
        <f t="shared" si="31"/>
        <v>0</v>
      </c>
      <c r="Q76">
        <f t="shared" si="31"/>
        <v>0</v>
      </c>
      <c r="S76">
        <f t="shared" si="31"/>
        <v>0</v>
      </c>
      <c r="T76">
        <f t="shared" si="31"/>
        <v>0</v>
      </c>
      <c r="U76">
        <f t="shared" si="31"/>
        <v>0</v>
      </c>
      <c r="V76">
        <f t="shared" si="31"/>
        <v>1229</v>
      </c>
      <c r="W76">
        <f t="shared" si="31"/>
        <v>1229</v>
      </c>
    </row>
    <row r="77" spans="1:25" x14ac:dyDescent="0.2">
      <c r="A77" s="1"/>
      <c r="B77" s="4">
        <v>2</v>
      </c>
      <c r="C77" s="4">
        <v>2</v>
      </c>
      <c r="D77" s="4"/>
      <c r="E77">
        <v>1</v>
      </c>
      <c r="R77" s="6"/>
    </row>
    <row r="78" spans="1:25" x14ac:dyDescent="0.2">
      <c r="A78" s="1"/>
      <c r="R78" s="6"/>
    </row>
    <row r="79" spans="1:25" x14ac:dyDescent="0.2">
      <c r="A79" s="5" t="s">
        <v>120</v>
      </c>
      <c r="R79" s="6"/>
    </row>
    <row r="80" spans="1:25" x14ac:dyDescent="0.2">
      <c r="A80" s="1"/>
      <c r="B80" s="6" t="s">
        <v>2</v>
      </c>
      <c r="C80" s="6" t="s">
        <v>10</v>
      </c>
      <c r="D80" s="6" t="s">
        <v>13</v>
      </c>
      <c r="E80" s="6" t="s">
        <v>6</v>
      </c>
      <c r="F80" s="6" t="s">
        <v>14</v>
      </c>
      <c r="G80" s="6" t="s">
        <v>9</v>
      </c>
      <c r="H80" s="6" t="s">
        <v>1</v>
      </c>
      <c r="I80" s="6" t="s">
        <v>8</v>
      </c>
      <c r="J80" s="6" t="s">
        <v>85</v>
      </c>
      <c r="K80" s="6" t="s">
        <v>4</v>
      </c>
      <c r="L80" s="6" t="s">
        <v>5</v>
      </c>
      <c r="M80" s="6" t="s">
        <v>11</v>
      </c>
      <c r="N80" s="6" t="s">
        <v>86</v>
      </c>
      <c r="O80" s="6" t="s">
        <v>68</v>
      </c>
      <c r="P80" s="6" t="s">
        <v>12</v>
      </c>
      <c r="Q80" s="6" t="s">
        <v>15</v>
      </c>
      <c r="R80" s="6" t="s">
        <v>228</v>
      </c>
      <c r="S80" s="6" t="s">
        <v>16</v>
      </c>
      <c r="T80" s="6" t="s">
        <v>3</v>
      </c>
      <c r="U80" s="6" t="s">
        <v>7</v>
      </c>
      <c r="V80" s="6" t="s">
        <v>58</v>
      </c>
      <c r="W80" s="6" t="s">
        <v>229</v>
      </c>
      <c r="X80" s="6" t="s">
        <v>62</v>
      </c>
      <c r="Y80" s="6" t="s">
        <v>19</v>
      </c>
    </row>
    <row r="81" spans="1:25" x14ac:dyDescent="0.2">
      <c r="A81" s="1" t="s">
        <v>91</v>
      </c>
      <c r="B81">
        <v>40001</v>
      </c>
      <c r="C81">
        <v>17023</v>
      </c>
      <c r="E81">
        <v>6854</v>
      </c>
      <c r="F81">
        <v>3086</v>
      </c>
      <c r="G81">
        <v>16302</v>
      </c>
      <c r="L81">
        <v>1726</v>
      </c>
      <c r="M81">
        <v>1894</v>
      </c>
      <c r="R81" s="6">
        <f t="shared" ref="R81:R86" si="32">SUM(N81:Q81)</f>
        <v>0</v>
      </c>
      <c r="W81" s="6">
        <f t="shared" si="0"/>
        <v>0</v>
      </c>
      <c r="X81">
        <v>12822</v>
      </c>
      <c r="Y81">
        <f t="shared" si="1"/>
        <v>86886</v>
      </c>
    </row>
    <row r="82" spans="1:25" x14ac:dyDescent="0.2">
      <c r="A82" s="1" t="s">
        <v>114</v>
      </c>
      <c r="B82">
        <v>44537</v>
      </c>
      <c r="C82">
        <v>26218</v>
      </c>
      <c r="E82">
        <v>8923</v>
      </c>
      <c r="F82">
        <v>8544</v>
      </c>
      <c r="G82">
        <v>9613</v>
      </c>
      <c r="R82" s="6">
        <f t="shared" si="32"/>
        <v>0</v>
      </c>
      <c r="W82" s="6">
        <f t="shared" si="0"/>
        <v>0</v>
      </c>
      <c r="X82">
        <v>11581</v>
      </c>
      <c r="Y82">
        <f t="shared" si="1"/>
        <v>97835</v>
      </c>
    </row>
    <row r="83" spans="1:25" x14ac:dyDescent="0.2">
      <c r="A83" s="1" t="s">
        <v>120</v>
      </c>
      <c r="B83">
        <v>46427</v>
      </c>
      <c r="C83">
        <v>29860</v>
      </c>
      <c r="E83">
        <v>11766</v>
      </c>
      <c r="F83">
        <v>2653</v>
      </c>
      <c r="G83">
        <v>2517</v>
      </c>
      <c r="K83">
        <v>2445</v>
      </c>
      <c r="M83">
        <v>1522</v>
      </c>
      <c r="R83" s="6">
        <f t="shared" si="32"/>
        <v>0</v>
      </c>
      <c r="W83" s="6">
        <f t="shared" si="0"/>
        <v>0</v>
      </c>
      <c r="X83">
        <v>9556</v>
      </c>
      <c r="Y83">
        <f t="shared" si="1"/>
        <v>97190</v>
      </c>
    </row>
    <row r="84" spans="1:25" x14ac:dyDescent="0.2">
      <c r="A84" s="1" t="s">
        <v>122</v>
      </c>
      <c r="B84">
        <v>49166</v>
      </c>
      <c r="C84">
        <v>32107</v>
      </c>
      <c r="E84">
        <v>11680</v>
      </c>
      <c r="F84">
        <v>2352</v>
      </c>
      <c r="G84">
        <v>3098</v>
      </c>
      <c r="K84">
        <v>1593</v>
      </c>
      <c r="M84">
        <v>1221</v>
      </c>
      <c r="R84" s="6">
        <f t="shared" si="32"/>
        <v>0</v>
      </c>
      <c r="W84" s="6">
        <f t="shared" si="0"/>
        <v>0</v>
      </c>
      <c r="X84">
        <v>6426</v>
      </c>
      <c r="Y84">
        <f t="shared" si="1"/>
        <v>101217</v>
      </c>
    </row>
    <row r="85" spans="1:25" x14ac:dyDescent="0.2">
      <c r="A85" s="1" t="s">
        <v>129</v>
      </c>
      <c r="B85">
        <v>39763</v>
      </c>
      <c r="C85">
        <v>12585</v>
      </c>
      <c r="E85">
        <v>7399</v>
      </c>
      <c r="F85">
        <v>2674</v>
      </c>
      <c r="G85">
        <v>13264</v>
      </c>
      <c r="K85">
        <v>2162</v>
      </c>
      <c r="L85">
        <v>1428</v>
      </c>
      <c r="M85">
        <v>3559</v>
      </c>
      <c r="R85" s="6">
        <f t="shared" si="32"/>
        <v>0</v>
      </c>
      <c r="W85" s="6">
        <f t="shared" si="0"/>
        <v>0</v>
      </c>
      <c r="X85">
        <v>16983</v>
      </c>
      <c r="Y85">
        <f t="shared" si="1"/>
        <v>82834</v>
      </c>
    </row>
    <row r="86" spans="1:25" x14ac:dyDescent="0.2">
      <c r="A86" s="1" t="s">
        <v>63</v>
      </c>
      <c r="B86">
        <f t="shared" ref="B86:Q86" si="33">SUM(B81:B85)</f>
        <v>219894</v>
      </c>
      <c r="C86">
        <f t="shared" si="33"/>
        <v>117793</v>
      </c>
      <c r="D86">
        <f t="shared" si="33"/>
        <v>0</v>
      </c>
      <c r="E86">
        <f t="shared" si="33"/>
        <v>46622</v>
      </c>
      <c r="F86">
        <f t="shared" si="33"/>
        <v>19309</v>
      </c>
      <c r="G86">
        <f t="shared" si="33"/>
        <v>44794</v>
      </c>
      <c r="H86">
        <f t="shared" si="33"/>
        <v>0</v>
      </c>
      <c r="I86">
        <f t="shared" si="33"/>
        <v>0</v>
      </c>
      <c r="J86">
        <f t="shared" si="33"/>
        <v>0</v>
      </c>
      <c r="K86">
        <f t="shared" si="33"/>
        <v>6200</v>
      </c>
      <c r="L86">
        <f t="shared" si="33"/>
        <v>3154</v>
      </c>
      <c r="M86">
        <f t="shared" si="33"/>
        <v>8196</v>
      </c>
      <c r="N86">
        <f t="shared" si="33"/>
        <v>0</v>
      </c>
      <c r="O86">
        <f t="shared" si="33"/>
        <v>0</v>
      </c>
      <c r="P86">
        <f t="shared" si="33"/>
        <v>0</v>
      </c>
      <c r="Q86">
        <f t="shared" si="33"/>
        <v>0</v>
      </c>
      <c r="R86" s="6">
        <f t="shared" si="32"/>
        <v>0</v>
      </c>
      <c r="S86">
        <f>SUM(S81:S85)</f>
        <v>0</v>
      </c>
      <c r="T86">
        <f t="shared" ref="T86:X86" si="34">SUM(T81:T85)</f>
        <v>0</v>
      </c>
      <c r="U86">
        <f t="shared" si="34"/>
        <v>0</v>
      </c>
      <c r="V86">
        <f t="shared" si="34"/>
        <v>0</v>
      </c>
      <c r="W86" s="6">
        <f t="shared" si="0"/>
        <v>0</v>
      </c>
      <c r="X86">
        <f t="shared" si="34"/>
        <v>57368</v>
      </c>
      <c r="Y86">
        <f t="shared" si="1"/>
        <v>465962</v>
      </c>
    </row>
    <row r="87" spans="1:25" x14ac:dyDescent="0.2">
      <c r="A87" s="1"/>
      <c r="R87" s="6"/>
    </row>
    <row r="88" spans="1:25" x14ac:dyDescent="0.2">
      <c r="A88" s="1" t="s">
        <v>64</v>
      </c>
      <c r="B88" s="7">
        <f>B86/$Y$88</f>
        <v>2.8314841124383534</v>
      </c>
      <c r="C88" s="7">
        <f t="shared" ref="C88:Q88" si="35">C86/$Y$88</f>
        <v>1.5167717539198475</v>
      </c>
      <c r="D88" s="7"/>
      <c r="E88" s="7">
        <f t="shared" si="35"/>
        <v>0.60033221593177133</v>
      </c>
      <c r="F88" s="7">
        <f t="shared" si="35"/>
        <v>0.24863400878183201</v>
      </c>
      <c r="G88" s="7">
        <f t="shared" si="35"/>
        <v>0.57679381580472233</v>
      </c>
      <c r="H88" s="7"/>
      <c r="I88" s="7"/>
      <c r="J88" s="7"/>
      <c r="K88" s="7">
        <f t="shared" si="35"/>
        <v>7.9834836317124583E-2</v>
      </c>
      <c r="L88" s="7">
        <f t="shared" si="35"/>
        <v>4.061275382971144E-2</v>
      </c>
      <c r="M88" s="7">
        <f t="shared" si="35"/>
        <v>0.10553650297663758</v>
      </c>
      <c r="N88" s="7">
        <f t="shared" si="35"/>
        <v>0</v>
      </c>
      <c r="O88" s="7">
        <f t="shared" si="35"/>
        <v>0</v>
      </c>
      <c r="P88" s="7">
        <f t="shared" si="35"/>
        <v>0</v>
      </c>
      <c r="Q88" s="7">
        <f t="shared" si="35"/>
        <v>0</v>
      </c>
      <c r="R88" s="7"/>
      <c r="S88" s="7"/>
      <c r="T88" s="7"/>
      <c r="U88" s="7"/>
      <c r="V88" s="7"/>
      <c r="W88" s="7"/>
      <c r="Y88" s="3">
        <f>Y86/6</f>
        <v>77660.333333333328</v>
      </c>
    </row>
    <row r="89" spans="1:25" x14ac:dyDescent="0.2">
      <c r="A89" s="1" t="s">
        <v>65</v>
      </c>
      <c r="B89" s="3">
        <f>B86-(2*Y88)</f>
        <v>64573.333333333343</v>
      </c>
      <c r="C89" s="3">
        <f>C86-Y88</f>
        <v>40132.666666666672</v>
      </c>
      <c r="D89" s="3"/>
      <c r="E89" s="3">
        <f t="shared" ref="E89:Q89" si="36">E86</f>
        <v>46622</v>
      </c>
      <c r="F89" s="3">
        <f t="shared" si="36"/>
        <v>19309</v>
      </c>
      <c r="G89" s="3">
        <f t="shared" si="36"/>
        <v>44794</v>
      </c>
      <c r="H89" s="3"/>
      <c r="K89">
        <f t="shared" si="36"/>
        <v>6200</v>
      </c>
      <c r="L89">
        <f t="shared" si="36"/>
        <v>3154</v>
      </c>
      <c r="M89">
        <f t="shared" si="36"/>
        <v>8196</v>
      </c>
      <c r="N89">
        <f t="shared" si="36"/>
        <v>0</v>
      </c>
      <c r="O89">
        <f t="shared" si="36"/>
        <v>0</v>
      </c>
      <c r="P89">
        <f t="shared" si="36"/>
        <v>0</v>
      </c>
      <c r="Q89">
        <f t="shared" si="36"/>
        <v>0</v>
      </c>
      <c r="W89"/>
    </row>
    <row r="90" spans="1:25" x14ac:dyDescent="0.2">
      <c r="A90" s="1"/>
      <c r="B90" s="4">
        <v>3</v>
      </c>
      <c r="C90" s="4">
        <v>1</v>
      </c>
      <c r="D90" s="4"/>
      <c r="E90" s="4">
        <v>1</v>
      </c>
      <c r="R90" s="6"/>
    </row>
    <row r="91" spans="1:25" x14ac:dyDescent="0.2">
      <c r="A91" s="1"/>
      <c r="R91" s="6"/>
    </row>
    <row r="92" spans="1:25" x14ac:dyDescent="0.2">
      <c r="A92" s="5" t="s">
        <v>201</v>
      </c>
      <c r="R92" s="6"/>
    </row>
    <row r="93" spans="1:25" x14ac:dyDescent="0.2">
      <c r="A93" s="1"/>
      <c r="B93" s="6" t="s">
        <v>2</v>
      </c>
      <c r="C93" s="6" t="s">
        <v>10</v>
      </c>
      <c r="D93" s="6" t="s">
        <v>13</v>
      </c>
      <c r="E93" s="6" t="s">
        <v>6</v>
      </c>
      <c r="F93" s="6" t="s">
        <v>14</v>
      </c>
      <c r="G93" s="6" t="s">
        <v>9</v>
      </c>
      <c r="H93" s="6" t="s">
        <v>1</v>
      </c>
      <c r="I93" s="6" t="s">
        <v>8</v>
      </c>
      <c r="J93" s="6" t="s">
        <v>85</v>
      </c>
      <c r="K93" s="6" t="s">
        <v>4</v>
      </c>
      <c r="L93" s="6" t="s">
        <v>5</v>
      </c>
      <c r="M93" s="6" t="s">
        <v>11</v>
      </c>
      <c r="N93" s="6" t="s">
        <v>86</v>
      </c>
      <c r="O93" s="6" t="s">
        <v>68</v>
      </c>
      <c r="P93" s="6" t="s">
        <v>12</v>
      </c>
      <c r="Q93" s="6" t="s">
        <v>15</v>
      </c>
      <c r="R93" s="6" t="s">
        <v>228</v>
      </c>
      <c r="S93" s="6" t="s">
        <v>16</v>
      </c>
      <c r="T93" s="6" t="s">
        <v>3</v>
      </c>
      <c r="U93" s="6" t="s">
        <v>7</v>
      </c>
      <c r="V93" s="6" t="s">
        <v>58</v>
      </c>
      <c r="W93" s="6" t="s">
        <v>229</v>
      </c>
      <c r="X93" s="6" t="s">
        <v>62</v>
      </c>
      <c r="Y93" s="6" t="s">
        <v>19</v>
      </c>
    </row>
    <row r="94" spans="1:25" x14ac:dyDescent="0.2">
      <c r="A94" s="1" t="s">
        <v>88</v>
      </c>
      <c r="B94">
        <v>47098</v>
      </c>
      <c r="C94">
        <v>24162</v>
      </c>
      <c r="E94">
        <v>15885</v>
      </c>
      <c r="F94">
        <v>5573</v>
      </c>
      <c r="K94">
        <v>3814</v>
      </c>
      <c r="M94">
        <v>3419</v>
      </c>
      <c r="R94" s="6">
        <f t="shared" ref="R94:R99" si="37">SUM(N94:Q94)</f>
        <v>0</v>
      </c>
      <c r="W94" s="6">
        <f t="shared" ref="W94:W131" si="38">SUM(S94:V94)</f>
        <v>0</v>
      </c>
      <c r="X94">
        <v>10256</v>
      </c>
      <c r="Y94">
        <f t="shared" ref="Y94:Y125" si="39">SUM(B94:M94)+R94+W94</f>
        <v>99951</v>
      </c>
    </row>
    <row r="95" spans="1:25" x14ac:dyDescent="0.2">
      <c r="A95" s="1" t="s">
        <v>103</v>
      </c>
      <c r="B95">
        <v>59364</v>
      </c>
      <c r="C95">
        <v>15867</v>
      </c>
      <c r="E95">
        <v>27847</v>
      </c>
      <c r="F95">
        <v>3505</v>
      </c>
      <c r="G95">
        <v>2566</v>
      </c>
      <c r="K95">
        <v>1729</v>
      </c>
      <c r="R95" s="6">
        <f t="shared" si="37"/>
        <v>0</v>
      </c>
      <c r="W95" s="6">
        <f t="shared" si="38"/>
        <v>0</v>
      </c>
      <c r="X95">
        <v>4763</v>
      </c>
      <c r="Y95">
        <f t="shared" si="39"/>
        <v>110878</v>
      </c>
    </row>
    <row r="96" spans="1:25" x14ac:dyDescent="0.2">
      <c r="A96" s="1" t="s">
        <v>108</v>
      </c>
      <c r="B96">
        <v>50346</v>
      </c>
      <c r="C96">
        <v>25924</v>
      </c>
      <c r="E96">
        <v>13440</v>
      </c>
      <c r="F96">
        <v>5865</v>
      </c>
      <c r="G96">
        <v>3557</v>
      </c>
      <c r="R96" s="6">
        <f t="shared" si="37"/>
        <v>0</v>
      </c>
      <c r="W96" s="6">
        <f t="shared" si="38"/>
        <v>0</v>
      </c>
      <c r="X96">
        <v>6126</v>
      </c>
      <c r="Y96">
        <f t="shared" si="39"/>
        <v>99132</v>
      </c>
    </row>
    <row r="97" spans="1:25" x14ac:dyDescent="0.2">
      <c r="A97" s="1" t="s">
        <v>127</v>
      </c>
      <c r="B97">
        <v>59153</v>
      </c>
      <c r="C97">
        <v>18860</v>
      </c>
      <c r="E97">
        <v>23162</v>
      </c>
      <c r="F97">
        <v>3698</v>
      </c>
      <c r="Q97">
        <v>2376</v>
      </c>
      <c r="R97" s="6">
        <f t="shared" si="37"/>
        <v>2376</v>
      </c>
      <c r="W97" s="6">
        <f t="shared" si="38"/>
        <v>0</v>
      </c>
      <c r="X97">
        <v>4161</v>
      </c>
      <c r="Y97">
        <f t="shared" si="39"/>
        <v>107249</v>
      </c>
    </row>
    <row r="98" spans="1:25" x14ac:dyDescent="0.2">
      <c r="A98" s="1" t="s">
        <v>130</v>
      </c>
      <c r="B98">
        <v>14779</v>
      </c>
      <c r="C98">
        <v>40155</v>
      </c>
      <c r="E98">
        <v>11241</v>
      </c>
      <c r="F98">
        <v>2625</v>
      </c>
      <c r="G98">
        <v>41631</v>
      </c>
      <c r="R98" s="6">
        <f t="shared" si="37"/>
        <v>0</v>
      </c>
      <c r="W98" s="6">
        <f t="shared" si="38"/>
        <v>0</v>
      </c>
      <c r="X98">
        <v>3106</v>
      </c>
      <c r="Y98">
        <f t="shared" si="39"/>
        <v>110431</v>
      </c>
    </row>
    <row r="99" spans="1:25" x14ac:dyDescent="0.2">
      <c r="A99" s="1" t="s">
        <v>63</v>
      </c>
      <c r="B99">
        <f t="shared" ref="B99:Q99" si="40">SUM(B94:B98)</f>
        <v>230740</v>
      </c>
      <c r="C99">
        <f t="shared" si="40"/>
        <v>124968</v>
      </c>
      <c r="D99">
        <f t="shared" si="40"/>
        <v>0</v>
      </c>
      <c r="E99">
        <f t="shared" si="40"/>
        <v>91575</v>
      </c>
      <c r="F99">
        <f t="shared" si="40"/>
        <v>21266</v>
      </c>
      <c r="G99">
        <f t="shared" si="40"/>
        <v>47754</v>
      </c>
      <c r="H99">
        <f t="shared" si="40"/>
        <v>0</v>
      </c>
      <c r="I99">
        <f t="shared" si="40"/>
        <v>0</v>
      </c>
      <c r="J99">
        <f t="shared" si="40"/>
        <v>0</v>
      </c>
      <c r="K99">
        <f t="shared" si="40"/>
        <v>5543</v>
      </c>
      <c r="L99">
        <f t="shared" si="40"/>
        <v>0</v>
      </c>
      <c r="M99">
        <f t="shared" si="40"/>
        <v>3419</v>
      </c>
      <c r="N99">
        <f t="shared" si="40"/>
        <v>0</v>
      </c>
      <c r="O99">
        <f t="shared" si="40"/>
        <v>0</v>
      </c>
      <c r="P99">
        <f t="shared" si="40"/>
        <v>0</v>
      </c>
      <c r="Q99">
        <f t="shared" si="40"/>
        <v>2376</v>
      </c>
      <c r="R99" s="6">
        <f t="shared" si="37"/>
        <v>2376</v>
      </c>
      <c r="S99">
        <f>SUM(S94:S98)</f>
        <v>0</v>
      </c>
      <c r="T99">
        <f t="shared" ref="T99:X99" si="41">SUM(T94:T98)</f>
        <v>0</v>
      </c>
      <c r="U99">
        <f t="shared" si="41"/>
        <v>0</v>
      </c>
      <c r="V99">
        <f t="shared" si="41"/>
        <v>0</v>
      </c>
      <c r="W99" s="6">
        <f t="shared" si="38"/>
        <v>0</v>
      </c>
      <c r="X99">
        <f t="shared" si="41"/>
        <v>28412</v>
      </c>
      <c r="Y99">
        <f t="shared" si="39"/>
        <v>527641</v>
      </c>
    </row>
    <row r="100" spans="1:25" x14ac:dyDescent="0.2">
      <c r="A100" s="1"/>
      <c r="R100" s="6"/>
    </row>
    <row r="101" spans="1:25" x14ac:dyDescent="0.2">
      <c r="A101" s="1" t="s">
        <v>64</v>
      </c>
      <c r="B101" s="7">
        <f>B99/$Y$101</f>
        <v>2.6238294598031615</v>
      </c>
      <c r="C101" s="7">
        <f t="shared" ref="C101:W101" si="42">C99/$Y$101</f>
        <v>1.4210571202768549</v>
      </c>
      <c r="D101" s="7"/>
      <c r="E101" s="7">
        <f t="shared" si="42"/>
        <v>1.0413330275698818</v>
      </c>
      <c r="F101" s="7">
        <f t="shared" si="42"/>
        <v>0.24182351257768064</v>
      </c>
      <c r="G101" s="7">
        <f t="shared" si="42"/>
        <v>0.54302830902071675</v>
      </c>
      <c r="H101" s="7"/>
      <c r="I101" s="7"/>
      <c r="J101" s="7"/>
      <c r="K101" s="7">
        <f t="shared" si="42"/>
        <v>6.3031493003765815E-2</v>
      </c>
      <c r="L101" s="7">
        <f t="shared" si="42"/>
        <v>0</v>
      </c>
      <c r="M101" s="7">
        <f t="shared" si="42"/>
        <v>3.8878707302882072E-2</v>
      </c>
      <c r="N101" s="7">
        <f t="shared" si="42"/>
        <v>0</v>
      </c>
      <c r="O101" s="7">
        <f t="shared" si="42"/>
        <v>0</v>
      </c>
      <c r="P101" s="7">
        <f t="shared" si="42"/>
        <v>0</v>
      </c>
      <c r="Q101" s="7">
        <f t="shared" si="42"/>
        <v>2.7018370445056391E-2</v>
      </c>
      <c r="R101" s="7">
        <f t="shared" si="42"/>
        <v>2.7018370445056391E-2</v>
      </c>
      <c r="S101" s="7">
        <f t="shared" si="42"/>
        <v>0</v>
      </c>
      <c r="T101" s="7">
        <f t="shared" si="42"/>
        <v>0</v>
      </c>
      <c r="U101" s="7">
        <f t="shared" si="42"/>
        <v>0</v>
      </c>
      <c r="V101" s="7">
        <f t="shared" si="42"/>
        <v>0</v>
      </c>
      <c r="W101" s="7">
        <f t="shared" si="42"/>
        <v>0</v>
      </c>
      <c r="Y101" s="3">
        <f>Y99/6</f>
        <v>87940.166666666672</v>
      </c>
    </row>
    <row r="102" spans="1:25" x14ac:dyDescent="0.2">
      <c r="A102" s="1" t="s">
        <v>65</v>
      </c>
      <c r="B102" s="3">
        <f>B99-(2*Y101)</f>
        <v>54859.666666666657</v>
      </c>
      <c r="C102" s="3">
        <f>C99-Y101</f>
        <v>37027.833333333328</v>
      </c>
      <c r="D102" s="3"/>
      <c r="E102" s="3">
        <f>E99-Y101</f>
        <v>3634.8333333333285</v>
      </c>
      <c r="F102">
        <f t="shared" ref="F102:W102" si="43">F99</f>
        <v>21266</v>
      </c>
      <c r="G102">
        <f t="shared" si="43"/>
        <v>47754</v>
      </c>
      <c r="K102">
        <f t="shared" si="43"/>
        <v>5543</v>
      </c>
      <c r="L102">
        <f t="shared" si="43"/>
        <v>0</v>
      </c>
      <c r="M102">
        <f t="shared" si="43"/>
        <v>3419</v>
      </c>
      <c r="N102">
        <f t="shared" si="43"/>
        <v>0</v>
      </c>
      <c r="O102">
        <f t="shared" si="43"/>
        <v>0</v>
      </c>
      <c r="P102">
        <f t="shared" si="43"/>
        <v>0</v>
      </c>
      <c r="Q102">
        <f t="shared" si="43"/>
        <v>2376</v>
      </c>
      <c r="R102">
        <f t="shared" si="43"/>
        <v>2376</v>
      </c>
      <c r="S102">
        <f t="shared" si="43"/>
        <v>0</v>
      </c>
      <c r="T102">
        <f t="shared" si="43"/>
        <v>0</v>
      </c>
      <c r="U102">
        <f t="shared" si="43"/>
        <v>0</v>
      </c>
      <c r="V102">
        <f t="shared" si="43"/>
        <v>0</v>
      </c>
      <c r="W102">
        <f t="shared" si="43"/>
        <v>0</v>
      </c>
    </row>
    <row r="103" spans="1:25" x14ac:dyDescent="0.2">
      <c r="A103" s="1"/>
      <c r="B103" s="4">
        <v>3</v>
      </c>
      <c r="C103" s="4">
        <v>1</v>
      </c>
      <c r="D103" s="4"/>
      <c r="E103">
        <v>1</v>
      </c>
      <c r="R103" s="6"/>
    </row>
    <row r="104" spans="1:25" x14ac:dyDescent="0.2">
      <c r="R104" s="6"/>
    </row>
    <row r="105" spans="1:25" x14ac:dyDescent="0.2">
      <c r="A105" s="4" t="s">
        <v>202</v>
      </c>
      <c r="R105" s="6"/>
    </row>
    <row r="106" spans="1:25" x14ac:dyDescent="0.2">
      <c r="A106" s="1"/>
      <c r="B106" s="6" t="s">
        <v>2</v>
      </c>
      <c r="C106" s="6" t="s">
        <v>10</v>
      </c>
      <c r="D106" s="6" t="s">
        <v>13</v>
      </c>
      <c r="E106" s="6" t="s">
        <v>6</v>
      </c>
      <c r="F106" s="6" t="s">
        <v>14</v>
      </c>
      <c r="G106" s="6" t="s">
        <v>9</v>
      </c>
      <c r="H106" s="6" t="s">
        <v>1</v>
      </c>
      <c r="I106" s="6" t="s">
        <v>8</v>
      </c>
      <c r="J106" s="6" t="s">
        <v>85</v>
      </c>
      <c r="K106" s="6" t="s">
        <v>4</v>
      </c>
      <c r="L106" s="6" t="s">
        <v>5</v>
      </c>
      <c r="M106" s="6" t="s">
        <v>11</v>
      </c>
      <c r="N106" s="6" t="s">
        <v>86</v>
      </c>
      <c r="O106" s="6" t="s">
        <v>68</v>
      </c>
      <c r="P106" s="6" t="s">
        <v>12</v>
      </c>
      <c r="Q106" s="6" t="s">
        <v>15</v>
      </c>
      <c r="R106" s="6" t="s">
        <v>228</v>
      </c>
      <c r="S106" s="6" t="s">
        <v>16</v>
      </c>
      <c r="T106" s="6" t="s">
        <v>3</v>
      </c>
      <c r="U106" s="6" t="s">
        <v>7</v>
      </c>
      <c r="V106" s="6" t="s">
        <v>58</v>
      </c>
      <c r="W106" s="6" t="s">
        <v>229</v>
      </c>
      <c r="X106" s="6" t="s">
        <v>62</v>
      </c>
      <c r="Y106" s="6" t="s">
        <v>19</v>
      </c>
    </row>
    <row r="107" spans="1:25" x14ac:dyDescent="0.2">
      <c r="A107" s="1" t="s">
        <v>87</v>
      </c>
      <c r="B107">
        <v>36039</v>
      </c>
      <c r="C107">
        <v>38683</v>
      </c>
      <c r="E107">
        <v>11756</v>
      </c>
      <c r="F107">
        <v>3666</v>
      </c>
      <c r="G107">
        <v>1995</v>
      </c>
      <c r="K107">
        <v>3430</v>
      </c>
      <c r="M107">
        <v>2678</v>
      </c>
      <c r="N107">
        <v>688</v>
      </c>
      <c r="R107" s="6">
        <f t="shared" ref="R107:R112" si="44">SUM(N107:Q107)</f>
        <v>688</v>
      </c>
      <c r="W107" s="6">
        <f t="shared" si="38"/>
        <v>0</v>
      </c>
      <c r="X107">
        <v>10998</v>
      </c>
      <c r="Y107">
        <f t="shared" si="39"/>
        <v>98935</v>
      </c>
    </row>
    <row r="108" spans="1:25" x14ac:dyDescent="0.2">
      <c r="A108" s="1" t="s">
        <v>95</v>
      </c>
      <c r="B108">
        <v>33474</v>
      </c>
      <c r="C108">
        <v>51121</v>
      </c>
      <c r="E108">
        <v>10575</v>
      </c>
      <c r="F108">
        <v>4638</v>
      </c>
      <c r="K108">
        <v>3246</v>
      </c>
      <c r="L108">
        <v>3310</v>
      </c>
      <c r="R108" s="6">
        <f t="shared" si="44"/>
        <v>0</v>
      </c>
      <c r="W108" s="6">
        <f t="shared" si="38"/>
        <v>0</v>
      </c>
      <c r="X108">
        <v>5044</v>
      </c>
      <c r="Y108">
        <f t="shared" si="39"/>
        <v>106364</v>
      </c>
    </row>
    <row r="109" spans="1:25" x14ac:dyDescent="0.2">
      <c r="A109" s="1" t="s">
        <v>97</v>
      </c>
      <c r="B109">
        <v>51607</v>
      </c>
      <c r="C109">
        <v>26813</v>
      </c>
      <c r="E109">
        <v>23584</v>
      </c>
      <c r="F109">
        <v>8765</v>
      </c>
      <c r="H109">
        <v>3048</v>
      </c>
      <c r="R109" s="6">
        <f t="shared" si="44"/>
        <v>0</v>
      </c>
      <c r="T109">
        <v>1657</v>
      </c>
      <c r="W109" s="6">
        <f t="shared" si="38"/>
        <v>1657</v>
      </c>
      <c r="X109">
        <v>6586</v>
      </c>
      <c r="Y109">
        <f t="shared" si="39"/>
        <v>115474</v>
      </c>
    </row>
    <row r="110" spans="1:25" x14ac:dyDescent="0.2">
      <c r="A110" s="1" t="s">
        <v>105</v>
      </c>
      <c r="B110">
        <v>38331</v>
      </c>
      <c r="C110">
        <v>35831</v>
      </c>
      <c r="E110">
        <v>11221</v>
      </c>
      <c r="F110">
        <v>5253</v>
      </c>
      <c r="K110">
        <v>2777</v>
      </c>
      <c r="L110">
        <v>2379</v>
      </c>
      <c r="M110">
        <v>1917</v>
      </c>
      <c r="R110" s="6">
        <f t="shared" si="44"/>
        <v>0</v>
      </c>
      <c r="T110">
        <v>586</v>
      </c>
      <c r="W110" s="6">
        <f t="shared" si="38"/>
        <v>586</v>
      </c>
      <c r="X110">
        <v>9205</v>
      </c>
      <c r="Y110">
        <f t="shared" si="39"/>
        <v>98295</v>
      </c>
    </row>
    <row r="111" spans="1:25" x14ac:dyDescent="0.2">
      <c r="A111" s="1" t="s">
        <v>111</v>
      </c>
      <c r="B111">
        <v>45080</v>
      </c>
      <c r="C111">
        <v>21593</v>
      </c>
      <c r="E111">
        <v>12012</v>
      </c>
      <c r="F111">
        <v>7336</v>
      </c>
      <c r="L111">
        <v>3690</v>
      </c>
      <c r="M111">
        <v>2443</v>
      </c>
      <c r="R111" s="6">
        <f t="shared" si="44"/>
        <v>0</v>
      </c>
      <c r="S111">
        <v>1382</v>
      </c>
      <c r="W111" s="6">
        <f t="shared" si="38"/>
        <v>1382</v>
      </c>
      <c r="X111">
        <v>10188</v>
      </c>
      <c r="Y111">
        <f t="shared" si="39"/>
        <v>93536</v>
      </c>
    </row>
    <row r="112" spans="1:25" x14ac:dyDescent="0.2">
      <c r="A112" s="1" t="s">
        <v>63</v>
      </c>
      <c r="B112">
        <f t="shared" ref="B112:Q112" si="45">SUM(B107:B111)</f>
        <v>204531</v>
      </c>
      <c r="C112">
        <f t="shared" si="45"/>
        <v>174041</v>
      </c>
      <c r="D112">
        <f t="shared" si="45"/>
        <v>0</v>
      </c>
      <c r="E112">
        <f t="shared" si="45"/>
        <v>69148</v>
      </c>
      <c r="F112">
        <f t="shared" si="45"/>
        <v>29658</v>
      </c>
      <c r="G112">
        <f t="shared" si="45"/>
        <v>1995</v>
      </c>
      <c r="H112">
        <f t="shared" si="45"/>
        <v>3048</v>
      </c>
      <c r="I112">
        <f t="shared" si="45"/>
        <v>0</v>
      </c>
      <c r="J112">
        <f t="shared" si="45"/>
        <v>0</v>
      </c>
      <c r="K112">
        <f t="shared" si="45"/>
        <v>9453</v>
      </c>
      <c r="L112">
        <f t="shared" si="45"/>
        <v>9379</v>
      </c>
      <c r="M112">
        <f t="shared" si="45"/>
        <v>7038</v>
      </c>
      <c r="N112">
        <f t="shared" si="45"/>
        <v>688</v>
      </c>
      <c r="O112">
        <f t="shared" si="45"/>
        <v>0</v>
      </c>
      <c r="P112">
        <f t="shared" si="45"/>
        <v>0</v>
      </c>
      <c r="Q112">
        <f t="shared" si="45"/>
        <v>0</v>
      </c>
      <c r="R112" s="6">
        <f t="shared" si="44"/>
        <v>688</v>
      </c>
      <c r="S112">
        <f>SUM(S107:S111)</f>
        <v>1382</v>
      </c>
      <c r="T112">
        <f t="shared" ref="T112:X112" si="46">SUM(T107:T111)</f>
        <v>2243</v>
      </c>
      <c r="U112">
        <f t="shared" si="46"/>
        <v>0</v>
      </c>
      <c r="V112">
        <f t="shared" si="46"/>
        <v>0</v>
      </c>
      <c r="W112" s="6">
        <f t="shared" si="38"/>
        <v>3625</v>
      </c>
      <c r="X112">
        <f t="shared" si="46"/>
        <v>42021</v>
      </c>
      <c r="Y112">
        <f t="shared" si="39"/>
        <v>512604</v>
      </c>
    </row>
    <row r="113" spans="1:25" x14ac:dyDescent="0.2">
      <c r="A113" s="1"/>
      <c r="R113" s="6"/>
    </row>
    <row r="114" spans="1:25" x14ac:dyDescent="0.2">
      <c r="A114" s="1" t="s">
        <v>64</v>
      </c>
      <c r="B114" s="7">
        <f>B112/$Y$114</f>
        <v>2.3940234567034202</v>
      </c>
      <c r="C114" s="7">
        <f t="shared" ref="C114:W114" si="47">C112/$Y$114</f>
        <v>2.0371397804152913</v>
      </c>
      <c r="D114" s="7"/>
      <c r="E114" s="7">
        <f t="shared" si="47"/>
        <v>0.80937331741461249</v>
      </c>
      <c r="F114" s="7">
        <f t="shared" si="47"/>
        <v>0.34714516468853152</v>
      </c>
      <c r="G114" s="7">
        <f t="shared" si="47"/>
        <v>2.3351358943746049E-2</v>
      </c>
      <c r="H114" s="7">
        <f t="shared" si="47"/>
        <v>3.5676662686986445E-2</v>
      </c>
      <c r="I114" s="7"/>
      <c r="J114" s="7"/>
      <c r="K114" s="7">
        <f t="shared" si="47"/>
        <v>0.11064681508532903</v>
      </c>
      <c r="L114" s="7">
        <f t="shared" si="47"/>
        <v>0.10978064939017253</v>
      </c>
      <c r="M114" s="7">
        <f t="shared" si="47"/>
        <v>8.237938057447855E-2</v>
      </c>
      <c r="N114" s="7">
        <f t="shared" si="47"/>
        <v>8.052999976590116E-3</v>
      </c>
      <c r="O114" s="7">
        <f t="shared" si="47"/>
        <v>0</v>
      </c>
      <c r="P114" s="7">
        <f t="shared" si="47"/>
        <v>0</v>
      </c>
      <c r="Q114" s="7">
        <f t="shared" si="47"/>
        <v>0</v>
      </c>
      <c r="R114" s="7">
        <f t="shared" si="47"/>
        <v>8.052999976590116E-3</v>
      </c>
      <c r="S114" s="7">
        <f t="shared" si="47"/>
        <v>1.6176229604138868E-2</v>
      </c>
      <c r="T114" s="7">
        <f t="shared" si="47"/>
        <v>2.6254184516702951E-2</v>
      </c>
      <c r="U114" s="7">
        <f t="shared" si="47"/>
        <v>0</v>
      </c>
      <c r="V114" s="7">
        <f t="shared" si="47"/>
        <v>0</v>
      </c>
      <c r="W114" s="7">
        <f t="shared" si="47"/>
        <v>4.2430414120841822E-2</v>
      </c>
      <c r="Y114">
        <f>Y112/6</f>
        <v>85434</v>
      </c>
    </row>
    <row r="115" spans="1:25" x14ac:dyDescent="0.2">
      <c r="A115" s="1" t="s">
        <v>65</v>
      </c>
      <c r="B115">
        <f>B112-(2*Y114)</f>
        <v>33663</v>
      </c>
      <c r="C115">
        <f>C112-(2*Y114)</f>
        <v>3173</v>
      </c>
      <c r="E115">
        <f t="shared" ref="E115:W115" si="48">E112</f>
        <v>69148</v>
      </c>
      <c r="F115">
        <f t="shared" si="48"/>
        <v>29658</v>
      </c>
      <c r="G115">
        <f t="shared" si="48"/>
        <v>1995</v>
      </c>
      <c r="H115">
        <f t="shared" si="48"/>
        <v>3048</v>
      </c>
      <c r="K115">
        <f t="shared" si="48"/>
        <v>9453</v>
      </c>
      <c r="L115">
        <f t="shared" si="48"/>
        <v>9379</v>
      </c>
      <c r="M115">
        <f t="shared" si="48"/>
        <v>7038</v>
      </c>
      <c r="N115">
        <f t="shared" si="48"/>
        <v>688</v>
      </c>
      <c r="O115">
        <f t="shared" si="48"/>
        <v>0</v>
      </c>
      <c r="P115">
        <f t="shared" si="48"/>
        <v>0</v>
      </c>
      <c r="Q115">
        <f t="shared" si="48"/>
        <v>0</v>
      </c>
      <c r="R115">
        <f t="shared" si="48"/>
        <v>688</v>
      </c>
      <c r="S115">
        <f t="shared" si="48"/>
        <v>1382</v>
      </c>
      <c r="T115">
        <f t="shared" si="48"/>
        <v>2243</v>
      </c>
      <c r="U115">
        <f t="shared" si="48"/>
        <v>0</v>
      </c>
      <c r="V115">
        <f t="shared" si="48"/>
        <v>0</v>
      </c>
      <c r="W115">
        <f t="shared" si="48"/>
        <v>3625</v>
      </c>
    </row>
    <row r="116" spans="1:25" x14ac:dyDescent="0.2">
      <c r="A116" s="1"/>
      <c r="B116" s="4">
        <v>2</v>
      </c>
      <c r="C116" s="4">
        <v>2</v>
      </c>
      <c r="D116" s="4"/>
      <c r="E116" s="4">
        <v>1</v>
      </c>
      <c r="R116" s="6"/>
    </row>
    <row r="117" spans="1:25" x14ac:dyDescent="0.2">
      <c r="A117" s="1"/>
      <c r="R117" s="6"/>
    </row>
    <row r="118" spans="1:25" x14ac:dyDescent="0.2">
      <c r="A118" s="5" t="s">
        <v>203</v>
      </c>
      <c r="R118" s="6"/>
    </row>
    <row r="119" spans="1:25" x14ac:dyDescent="0.2">
      <c r="A119" s="1"/>
      <c r="B119" s="6" t="s">
        <v>2</v>
      </c>
      <c r="C119" s="6" t="s">
        <v>10</v>
      </c>
      <c r="D119" s="6" t="s">
        <v>13</v>
      </c>
      <c r="E119" s="6" t="s">
        <v>6</v>
      </c>
      <c r="F119" s="6" t="s">
        <v>14</v>
      </c>
      <c r="G119" s="6" t="s">
        <v>9</v>
      </c>
      <c r="H119" s="6" t="s">
        <v>1</v>
      </c>
      <c r="I119" s="6" t="s">
        <v>8</v>
      </c>
      <c r="J119" s="6" t="s">
        <v>85</v>
      </c>
      <c r="K119" s="6" t="s">
        <v>4</v>
      </c>
      <c r="L119" s="6" t="s">
        <v>5</v>
      </c>
      <c r="M119" s="6" t="s">
        <v>11</v>
      </c>
      <c r="N119" s="6" t="s">
        <v>86</v>
      </c>
      <c r="O119" s="6" t="s">
        <v>68</v>
      </c>
      <c r="P119" s="6" t="s">
        <v>12</v>
      </c>
      <c r="Q119" s="6" t="s">
        <v>15</v>
      </c>
      <c r="R119" s="6" t="s">
        <v>228</v>
      </c>
      <c r="S119" s="6" t="s">
        <v>16</v>
      </c>
      <c r="T119" s="6" t="s">
        <v>3</v>
      </c>
      <c r="U119" s="6" t="s">
        <v>7</v>
      </c>
      <c r="V119" s="6" t="s">
        <v>58</v>
      </c>
      <c r="W119" s="6" t="s">
        <v>229</v>
      </c>
      <c r="X119" s="6" t="s">
        <v>62</v>
      </c>
      <c r="Y119" s="6" t="s">
        <v>19</v>
      </c>
    </row>
    <row r="120" spans="1:25" x14ac:dyDescent="0.2">
      <c r="A120" s="1" t="s">
        <v>101</v>
      </c>
      <c r="B120">
        <v>34909</v>
      </c>
      <c r="C120">
        <v>11404</v>
      </c>
      <c r="E120">
        <v>6288</v>
      </c>
      <c r="F120">
        <v>3835</v>
      </c>
      <c r="G120">
        <v>31108</v>
      </c>
      <c r="L120">
        <v>3598</v>
      </c>
      <c r="M120">
        <v>1796</v>
      </c>
      <c r="R120" s="6">
        <f t="shared" ref="R120:R125" si="49">SUM(N120:Q120)</f>
        <v>0</v>
      </c>
      <c r="W120" s="6">
        <f t="shared" si="38"/>
        <v>0</v>
      </c>
      <c r="X120">
        <v>15079</v>
      </c>
      <c r="Y120">
        <f t="shared" si="39"/>
        <v>92938</v>
      </c>
    </row>
    <row r="121" spans="1:25" x14ac:dyDescent="0.2">
      <c r="A121" s="1" t="s">
        <v>102</v>
      </c>
      <c r="B121">
        <v>42342</v>
      </c>
      <c r="C121">
        <v>38247</v>
      </c>
      <c r="E121">
        <v>7932</v>
      </c>
      <c r="F121">
        <v>5557</v>
      </c>
      <c r="G121">
        <v>8371</v>
      </c>
      <c r="I121">
        <v>4124</v>
      </c>
      <c r="K121">
        <v>2476</v>
      </c>
      <c r="L121">
        <v>2004</v>
      </c>
      <c r="R121" s="6">
        <f t="shared" si="49"/>
        <v>0</v>
      </c>
      <c r="W121" s="6">
        <f t="shared" si="38"/>
        <v>0</v>
      </c>
      <c r="X121">
        <v>8225</v>
      </c>
      <c r="Y121">
        <f t="shared" si="39"/>
        <v>111053</v>
      </c>
    </row>
    <row r="122" spans="1:25" x14ac:dyDescent="0.2">
      <c r="A122" s="1" t="s">
        <v>106</v>
      </c>
      <c r="B122">
        <v>27073</v>
      </c>
      <c r="C122">
        <v>43615</v>
      </c>
      <c r="E122">
        <v>8455</v>
      </c>
      <c r="F122">
        <v>7967</v>
      </c>
      <c r="G122">
        <v>4435</v>
      </c>
      <c r="K122">
        <v>3472</v>
      </c>
      <c r="L122">
        <v>2721</v>
      </c>
      <c r="M122">
        <v>1729</v>
      </c>
      <c r="R122" s="6">
        <f t="shared" si="49"/>
        <v>0</v>
      </c>
      <c r="W122" s="6">
        <f t="shared" si="38"/>
        <v>0</v>
      </c>
      <c r="X122">
        <v>9729</v>
      </c>
      <c r="Y122">
        <f t="shared" si="39"/>
        <v>99467</v>
      </c>
    </row>
    <row r="123" spans="1:25" x14ac:dyDescent="0.2">
      <c r="A123" s="1" t="s">
        <v>131</v>
      </c>
      <c r="B123">
        <v>35785</v>
      </c>
      <c r="C123">
        <v>27003</v>
      </c>
      <c r="E123">
        <v>9747</v>
      </c>
      <c r="F123">
        <v>3499</v>
      </c>
      <c r="G123">
        <v>2232</v>
      </c>
      <c r="I123">
        <v>3005</v>
      </c>
      <c r="K123">
        <v>1800</v>
      </c>
      <c r="L123">
        <v>1741</v>
      </c>
      <c r="M123">
        <v>2802</v>
      </c>
      <c r="R123" s="6">
        <f t="shared" si="49"/>
        <v>0</v>
      </c>
      <c r="W123" s="6">
        <f t="shared" si="38"/>
        <v>0</v>
      </c>
      <c r="X123">
        <v>18274</v>
      </c>
      <c r="Y123">
        <f t="shared" si="39"/>
        <v>87614</v>
      </c>
    </row>
    <row r="124" spans="1:25" x14ac:dyDescent="0.2">
      <c r="A124" s="1" t="s">
        <v>132</v>
      </c>
      <c r="B124">
        <v>42230</v>
      </c>
      <c r="C124">
        <v>30908</v>
      </c>
      <c r="E124">
        <v>13558</v>
      </c>
      <c r="F124">
        <v>8379</v>
      </c>
      <c r="G124">
        <v>9362</v>
      </c>
      <c r="K124">
        <v>3101</v>
      </c>
      <c r="M124">
        <v>1188</v>
      </c>
      <c r="R124" s="6">
        <f t="shared" si="49"/>
        <v>0</v>
      </c>
      <c r="T124">
        <v>590</v>
      </c>
      <c r="W124" s="6">
        <f t="shared" si="38"/>
        <v>590</v>
      </c>
      <c r="X124">
        <v>11909</v>
      </c>
      <c r="Y124">
        <f t="shared" si="39"/>
        <v>109316</v>
      </c>
    </row>
    <row r="125" spans="1:25" x14ac:dyDescent="0.2">
      <c r="A125" s="1" t="s">
        <v>63</v>
      </c>
      <c r="B125">
        <f t="shared" ref="B125:Q125" si="50">SUM(B120:B124)</f>
        <v>182339</v>
      </c>
      <c r="C125">
        <f t="shared" si="50"/>
        <v>151177</v>
      </c>
      <c r="D125">
        <f t="shared" si="50"/>
        <v>0</v>
      </c>
      <c r="E125">
        <f t="shared" si="50"/>
        <v>45980</v>
      </c>
      <c r="F125">
        <f t="shared" si="50"/>
        <v>29237</v>
      </c>
      <c r="G125">
        <f t="shared" si="50"/>
        <v>55508</v>
      </c>
      <c r="H125">
        <f t="shared" si="50"/>
        <v>0</v>
      </c>
      <c r="I125">
        <f t="shared" si="50"/>
        <v>7129</v>
      </c>
      <c r="J125">
        <f t="shared" si="50"/>
        <v>0</v>
      </c>
      <c r="K125">
        <f t="shared" si="50"/>
        <v>10849</v>
      </c>
      <c r="L125">
        <f t="shared" si="50"/>
        <v>10064</v>
      </c>
      <c r="M125">
        <f t="shared" si="50"/>
        <v>7515</v>
      </c>
      <c r="N125">
        <f t="shared" si="50"/>
        <v>0</v>
      </c>
      <c r="O125">
        <f t="shared" si="50"/>
        <v>0</v>
      </c>
      <c r="P125">
        <f t="shared" si="50"/>
        <v>0</v>
      </c>
      <c r="Q125">
        <f t="shared" si="50"/>
        <v>0</v>
      </c>
      <c r="R125" s="6">
        <f t="shared" si="49"/>
        <v>0</v>
      </c>
      <c r="S125">
        <f>SUM(S120:S124)</f>
        <v>0</v>
      </c>
      <c r="T125">
        <f t="shared" ref="T125:X125" si="51">SUM(T120:T124)</f>
        <v>590</v>
      </c>
      <c r="U125">
        <f t="shared" si="51"/>
        <v>0</v>
      </c>
      <c r="V125">
        <f t="shared" si="51"/>
        <v>0</v>
      </c>
      <c r="W125" s="6">
        <f t="shared" si="38"/>
        <v>590</v>
      </c>
      <c r="X125">
        <f t="shared" si="51"/>
        <v>63216</v>
      </c>
      <c r="Y125">
        <f t="shared" si="39"/>
        <v>500388</v>
      </c>
    </row>
    <row r="126" spans="1:25" x14ac:dyDescent="0.2">
      <c r="A126" s="1"/>
      <c r="R126" s="6"/>
    </row>
    <row r="127" spans="1:25" x14ac:dyDescent="0.2">
      <c r="A127" s="1" t="s">
        <v>64</v>
      </c>
      <c r="B127" s="7">
        <f>B125/$Y$127</f>
        <v>2.1863713758123695</v>
      </c>
      <c r="C127" s="7">
        <f t="shared" ref="C127:W127" si="52">C125/$Y$127</f>
        <v>1.8127173313508718</v>
      </c>
      <c r="D127" s="7"/>
      <c r="E127" s="7">
        <f t="shared" si="52"/>
        <v>0.5513321662389985</v>
      </c>
      <c r="F127" s="7">
        <f t="shared" si="52"/>
        <v>0.35057195616201825</v>
      </c>
      <c r="G127" s="7">
        <f t="shared" si="52"/>
        <v>0.66557951030000717</v>
      </c>
      <c r="H127" s="7"/>
      <c r="I127" s="7">
        <f t="shared" si="52"/>
        <v>8.5481666227007841E-2</v>
      </c>
      <c r="J127" s="7"/>
      <c r="K127" s="7">
        <f t="shared" si="52"/>
        <v>0.1300870524473009</v>
      </c>
      <c r="L127" s="7">
        <f t="shared" si="52"/>
        <v>0.12067435669920142</v>
      </c>
      <c r="M127" s="7">
        <f t="shared" si="52"/>
        <v>9.0110074582124278E-2</v>
      </c>
      <c r="N127" s="7">
        <f t="shared" si="52"/>
        <v>0</v>
      </c>
      <c r="O127" s="7">
        <f t="shared" si="52"/>
        <v>0</v>
      </c>
      <c r="P127" s="7">
        <f t="shared" si="52"/>
        <v>0</v>
      </c>
      <c r="Q127" s="7">
        <f t="shared" si="52"/>
        <v>0</v>
      </c>
      <c r="R127" s="7"/>
      <c r="S127" s="7">
        <f t="shared" si="52"/>
        <v>0</v>
      </c>
      <c r="T127" s="7">
        <f t="shared" si="52"/>
        <v>7.074510180100242E-3</v>
      </c>
      <c r="U127" s="7">
        <f t="shared" si="52"/>
        <v>0</v>
      </c>
      <c r="V127" s="7">
        <f t="shared" si="52"/>
        <v>0</v>
      </c>
      <c r="W127" s="7">
        <f t="shared" si="52"/>
        <v>7.074510180100242E-3</v>
      </c>
      <c r="Y127">
        <f>Y125/6</f>
        <v>83398</v>
      </c>
    </row>
    <row r="128" spans="1:25" x14ac:dyDescent="0.2">
      <c r="A128" s="1" t="s">
        <v>65</v>
      </c>
      <c r="B128">
        <f>B125-(2*Y127)</f>
        <v>15543</v>
      </c>
      <c r="C128">
        <f>C125-Y127</f>
        <v>67779</v>
      </c>
      <c r="E128">
        <f t="shared" ref="E128:W128" si="53">E125</f>
        <v>45980</v>
      </c>
      <c r="F128">
        <f t="shared" si="53"/>
        <v>29237</v>
      </c>
      <c r="G128">
        <f t="shared" si="53"/>
        <v>55508</v>
      </c>
      <c r="I128">
        <f t="shared" si="53"/>
        <v>7129</v>
      </c>
      <c r="K128">
        <f t="shared" si="53"/>
        <v>10849</v>
      </c>
      <c r="L128">
        <f t="shared" si="53"/>
        <v>10064</v>
      </c>
      <c r="M128">
        <f t="shared" si="53"/>
        <v>7515</v>
      </c>
      <c r="N128">
        <f t="shared" si="53"/>
        <v>0</v>
      </c>
      <c r="O128">
        <f t="shared" si="53"/>
        <v>0</v>
      </c>
      <c r="P128">
        <f t="shared" si="53"/>
        <v>0</v>
      </c>
      <c r="Q128">
        <f t="shared" si="53"/>
        <v>0</v>
      </c>
      <c r="S128">
        <f t="shared" si="53"/>
        <v>0</v>
      </c>
      <c r="T128">
        <f t="shared" si="53"/>
        <v>590</v>
      </c>
      <c r="U128">
        <f t="shared" si="53"/>
        <v>0</v>
      </c>
      <c r="V128">
        <f t="shared" si="53"/>
        <v>0</v>
      </c>
      <c r="W128">
        <f t="shared" si="53"/>
        <v>590</v>
      </c>
    </row>
    <row r="129" spans="1:25" x14ac:dyDescent="0.2">
      <c r="A129" s="1"/>
      <c r="B129" s="4">
        <v>2</v>
      </c>
      <c r="C129" s="4">
        <v>2</v>
      </c>
      <c r="D129" s="4"/>
      <c r="G129">
        <v>1</v>
      </c>
      <c r="R129" s="6"/>
    </row>
    <row r="130" spans="1:25" x14ac:dyDescent="0.2">
      <c r="A130" s="1"/>
      <c r="R130" s="6"/>
    </row>
    <row r="131" spans="1:25" x14ac:dyDescent="0.2">
      <c r="A131" s="1" t="s">
        <v>214</v>
      </c>
      <c r="B131">
        <f t="shared" ref="B131:Q131" si="54">B10+B21+B34+B47+B60+B73+B86+B99+B112+B125</f>
        <v>1686994</v>
      </c>
      <c r="C131">
        <f t="shared" si="54"/>
        <v>1160759</v>
      </c>
      <c r="D131">
        <f t="shared" si="54"/>
        <v>350477</v>
      </c>
      <c r="E131">
        <f t="shared" si="54"/>
        <v>530302</v>
      </c>
      <c r="F131">
        <f t="shared" si="54"/>
        <v>288676</v>
      </c>
      <c r="G131">
        <f t="shared" si="54"/>
        <v>465188</v>
      </c>
      <c r="H131">
        <f t="shared" si="54"/>
        <v>10062</v>
      </c>
      <c r="I131">
        <f t="shared" si="54"/>
        <v>44764</v>
      </c>
      <c r="J131">
        <f t="shared" si="54"/>
        <v>23511</v>
      </c>
      <c r="K131">
        <f t="shared" si="54"/>
        <v>87846</v>
      </c>
      <c r="L131">
        <f t="shared" si="54"/>
        <v>63818</v>
      </c>
      <c r="M131">
        <f t="shared" si="54"/>
        <v>52124</v>
      </c>
      <c r="N131">
        <f t="shared" si="54"/>
        <v>688</v>
      </c>
      <c r="O131">
        <f t="shared" si="54"/>
        <v>3117</v>
      </c>
      <c r="P131">
        <f t="shared" si="54"/>
        <v>888</v>
      </c>
      <c r="Q131">
        <f t="shared" si="54"/>
        <v>4032</v>
      </c>
      <c r="R131" s="6">
        <f>SUM(N131:Q131)</f>
        <v>8725</v>
      </c>
      <c r="S131">
        <f>S10+S21+S34+S47+S60+S73+S86+S99+S112+S125</f>
        <v>4394</v>
      </c>
      <c r="T131">
        <f>T10+T21+T34+T47+T60+T73+T86+T99+T112+T125</f>
        <v>6253</v>
      </c>
      <c r="U131">
        <f>U10+U21+U34+U47+U60+U73+U86+U99+U112+U125</f>
        <v>5442</v>
      </c>
      <c r="V131">
        <f>V10+V21+V34+V47+V60+V73+V86+V99+V112+V125</f>
        <v>3916</v>
      </c>
      <c r="W131" s="6">
        <f t="shared" si="38"/>
        <v>20005</v>
      </c>
      <c r="X131">
        <f>X10+X21+X34+X47+X60+X73+X86+X99+X112+X125</f>
        <v>420008</v>
      </c>
      <c r="Y131">
        <f>SUM(B131:M131)+R131+W131</f>
        <v>4793251</v>
      </c>
    </row>
    <row r="134" spans="1:25" x14ac:dyDescent="0.2">
      <c r="A134" t="s">
        <v>63</v>
      </c>
      <c r="B134">
        <f>B14+B25+B38+B51+B64+B77+B90+B103+B116+B129</f>
        <v>19</v>
      </c>
      <c r="C134">
        <f t="shared" ref="C134:G134" si="55">C14+C25+C38+C51+C64+C77+C90+C103+C116+C129</f>
        <v>12</v>
      </c>
      <c r="D134">
        <f t="shared" si="55"/>
        <v>5</v>
      </c>
      <c r="E134">
        <f t="shared" si="55"/>
        <v>7</v>
      </c>
      <c r="G134">
        <f t="shared" si="55"/>
        <v>3</v>
      </c>
    </row>
  </sheetData>
  <mergeCells count="2">
    <mergeCell ref="A1:Y1"/>
    <mergeCell ref="A2:Y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133E-0597-4254-A8A7-1EFC948B5220}">
  <dimension ref="A1:W11"/>
  <sheetViews>
    <sheetView workbookViewId="0">
      <selection activeCell="A2" sqref="A2:J2"/>
    </sheetView>
  </sheetViews>
  <sheetFormatPr baseColWidth="10" defaultColWidth="8.83203125" defaultRowHeight="15" x14ac:dyDescent="0.2"/>
  <sheetData>
    <row r="1" spans="1:23" ht="19" x14ac:dyDescent="0.25">
      <c r="A1" s="17" t="s">
        <v>250</v>
      </c>
      <c r="B1" s="17"/>
      <c r="C1" s="17"/>
      <c r="D1" s="17"/>
      <c r="E1" s="17"/>
      <c r="F1" s="17"/>
      <c r="G1" s="17"/>
      <c r="H1" s="17"/>
      <c r="I1" s="17"/>
      <c r="J1" s="17"/>
    </row>
    <row r="2" spans="1:23" x14ac:dyDescent="0.2">
      <c r="A2" s="19" t="s">
        <v>193</v>
      </c>
      <c r="B2" s="19"/>
      <c r="C2" s="19"/>
      <c r="D2" s="19"/>
      <c r="E2" s="19"/>
      <c r="F2" s="19"/>
      <c r="G2" s="19"/>
      <c r="H2" s="19"/>
      <c r="I2" s="19"/>
      <c r="J2" s="19"/>
    </row>
    <row r="3" spans="1:23" x14ac:dyDescent="0.2">
      <c r="A3" t="s">
        <v>0</v>
      </c>
      <c r="B3" s="6" t="s">
        <v>2</v>
      </c>
      <c r="C3" s="6" t="s">
        <v>133</v>
      </c>
      <c r="D3" s="6" t="s">
        <v>6</v>
      </c>
      <c r="E3" s="6" t="s">
        <v>9</v>
      </c>
      <c r="F3" s="6" t="s">
        <v>14</v>
      </c>
      <c r="G3" s="6" t="s">
        <v>3</v>
      </c>
      <c r="H3" s="6" t="s">
        <v>68</v>
      </c>
      <c r="I3" s="6" t="s">
        <v>62</v>
      </c>
      <c r="J3" s="6" t="s">
        <v>19</v>
      </c>
    </row>
    <row r="4" spans="1:23" x14ac:dyDescent="0.2">
      <c r="A4" s="1" t="s">
        <v>134</v>
      </c>
      <c r="B4">
        <v>20372</v>
      </c>
      <c r="C4">
        <v>14143</v>
      </c>
      <c r="D4">
        <v>4646</v>
      </c>
      <c r="F4">
        <v>4132</v>
      </c>
      <c r="G4">
        <v>1022</v>
      </c>
      <c r="H4">
        <v>1317</v>
      </c>
      <c r="I4">
        <v>2157</v>
      </c>
      <c r="J4">
        <f>SUM(B4:H4)</f>
        <v>45632</v>
      </c>
    </row>
    <row r="5" spans="1:23" x14ac:dyDescent="0.2">
      <c r="A5" s="1" t="s">
        <v>135</v>
      </c>
      <c r="B5">
        <v>19751</v>
      </c>
      <c r="C5">
        <v>21642</v>
      </c>
      <c r="D5">
        <v>6167</v>
      </c>
      <c r="E5">
        <v>8194</v>
      </c>
      <c r="F5">
        <v>4033</v>
      </c>
      <c r="G5">
        <v>343</v>
      </c>
      <c r="I5">
        <v>2240</v>
      </c>
      <c r="J5">
        <f>SUM(B5:H5)</f>
        <v>60130</v>
      </c>
    </row>
    <row r="6" spans="1:23" x14ac:dyDescent="0.2">
      <c r="A6" s="1"/>
    </row>
    <row r="7" spans="1:23" x14ac:dyDescent="0.2">
      <c r="A7" s="1" t="s">
        <v>19</v>
      </c>
      <c r="B7">
        <f>B4+B5</f>
        <v>40123</v>
      </c>
      <c r="C7">
        <f>C4+C5</f>
        <v>35785</v>
      </c>
      <c r="D7">
        <f>D4+D5</f>
        <v>10813</v>
      </c>
      <c r="E7">
        <f>E4+E5</f>
        <v>8194</v>
      </c>
      <c r="F7">
        <f>F4+F5</f>
        <v>8165</v>
      </c>
      <c r="G7">
        <f t="shared" ref="G7:J7" si="0">G4+G5</f>
        <v>1365</v>
      </c>
      <c r="H7">
        <f t="shared" si="0"/>
        <v>1317</v>
      </c>
      <c r="I7">
        <f t="shared" si="0"/>
        <v>4397</v>
      </c>
      <c r="J7">
        <f t="shared" si="0"/>
        <v>105762</v>
      </c>
    </row>
    <row r="9" spans="1:23" x14ac:dyDescent="0.2">
      <c r="A9" s="1" t="s">
        <v>64</v>
      </c>
      <c r="B9" s="7">
        <f>B7/$J$9</f>
        <v>1.1381119872922221</v>
      </c>
      <c r="C9" s="7">
        <f t="shared" ref="C9:H9" si="1">C7/$J$9</f>
        <v>1.0150621206104271</v>
      </c>
      <c r="D9" s="7">
        <f t="shared" si="1"/>
        <v>0.30671696828728656</v>
      </c>
      <c r="E9" s="7">
        <f t="shared" si="1"/>
        <v>0.23242752595450161</v>
      </c>
      <c r="F9" s="7">
        <f t="shared" si="1"/>
        <v>0.23160492426391333</v>
      </c>
      <c r="G9" s="7">
        <f t="shared" si="1"/>
        <v>3.8719010608725249E-2</v>
      </c>
      <c r="H9" s="7">
        <f t="shared" si="1"/>
        <v>3.7357462982923924E-2</v>
      </c>
      <c r="I9" s="7"/>
      <c r="J9" s="3">
        <f>J7/3</f>
        <v>35254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">
      <c r="A10" s="1" t="s">
        <v>65</v>
      </c>
      <c r="B10" s="3">
        <f>B7-J9</f>
        <v>4869</v>
      </c>
      <c r="C10">
        <f t="shared" ref="C10:H10" si="2">C7</f>
        <v>35785</v>
      </c>
      <c r="D10">
        <f t="shared" si="2"/>
        <v>10813</v>
      </c>
      <c r="E10">
        <f t="shared" si="2"/>
        <v>8194</v>
      </c>
      <c r="F10">
        <f t="shared" si="2"/>
        <v>8165</v>
      </c>
      <c r="G10">
        <f t="shared" si="2"/>
        <v>1365</v>
      </c>
      <c r="H10">
        <f t="shared" si="2"/>
        <v>1317</v>
      </c>
    </row>
    <row r="11" spans="1:23" x14ac:dyDescent="0.2">
      <c r="A11" s="1"/>
      <c r="B11" s="4">
        <v>1</v>
      </c>
      <c r="C11" s="4">
        <v>1</v>
      </c>
      <c r="D11" s="4"/>
      <c r="E11" s="4"/>
      <c r="R11" s="6"/>
      <c r="W11" s="6"/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01FC-166F-4A51-88D7-85205A1931F1}">
  <dimension ref="A1:W83"/>
  <sheetViews>
    <sheetView workbookViewId="0">
      <selection sqref="A1:S1"/>
    </sheetView>
  </sheetViews>
  <sheetFormatPr baseColWidth="10" defaultColWidth="8.83203125" defaultRowHeight="15" x14ac:dyDescent="0.2"/>
  <cols>
    <col min="19" max="19" width="9.33203125" bestFit="1" customWidth="1"/>
  </cols>
  <sheetData>
    <row r="1" spans="1:23" ht="19" x14ac:dyDescent="0.25">
      <c r="A1" s="17" t="s">
        <v>250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3" ht="16" x14ac:dyDescent="0.2">
      <c r="A2" s="4"/>
      <c r="B2" s="20" t="s">
        <v>253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3" x14ac:dyDescent="0.2">
      <c r="A3" s="4" t="s">
        <v>208</v>
      </c>
    </row>
    <row r="4" spans="1:23" s="6" customFormat="1" x14ac:dyDescent="0.2">
      <c r="B4" s="6" t="s">
        <v>2</v>
      </c>
      <c r="C4" s="6" t="s">
        <v>137</v>
      </c>
      <c r="D4" s="6" t="s">
        <v>6</v>
      </c>
      <c r="E4" s="6" t="s">
        <v>14</v>
      </c>
      <c r="F4" s="6" t="s">
        <v>9</v>
      </c>
      <c r="G4" s="6" t="s">
        <v>1</v>
      </c>
      <c r="H4" s="6" t="s">
        <v>8</v>
      </c>
      <c r="I4" s="6" t="s">
        <v>4</v>
      </c>
      <c r="J4" s="6" t="s">
        <v>5</v>
      </c>
      <c r="K4" s="6" t="s">
        <v>7</v>
      </c>
      <c r="L4" s="6" t="s">
        <v>136</v>
      </c>
      <c r="M4" s="6" t="s">
        <v>11</v>
      </c>
      <c r="N4" s="6" t="s">
        <v>12</v>
      </c>
      <c r="O4" s="6" t="s">
        <v>15</v>
      </c>
      <c r="P4" s="6" t="s">
        <v>3</v>
      </c>
      <c r="Q4" s="6" t="s">
        <v>16</v>
      </c>
      <c r="R4" s="6" t="s">
        <v>62</v>
      </c>
      <c r="S4" s="6" t="s">
        <v>19</v>
      </c>
    </row>
    <row r="5" spans="1:23" x14ac:dyDescent="0.2">
      <c r="A5" s="1" t="s">
        <v>142</v>
      </c>
      <c r="B5">
        <v>31483</v>
      </c>
      <c r="C5">
        <v>36074</v>
      </c>
      <c r="D5">
        <v>6101</v>
      </c>
      <c r="E5">
        <v>15355</v>
      </c>
      <c r="I5">
        <v>5999</v>
      </c>
      <c r="J5">
        <v>3646</v>
      </c>
      <c r="R5">
        <v>3547</v>
      </c>
      <c r="S5">
        <f>SUM(B5:Q5)</f>
        <v>98658</v>
      </c>
    </row>
    <row r="6" spans="1:23" x14ac:dyDescent="0.2">
      <c r="A6" s="1" t="s">
        <v>143</v>
      </c>
      <c r="B6">
        <v>25808</v>
      </c>
      <c r="C6">
        <v>41043</v>
      </c>
      <c r="D6">
        <v>6944</v>
      </c>
      <c r="E6">
        <v>10258</v>
      </c>
      <c r="I6">
        <v>5673</v>
      </c>
      <c r="J6">
        <v>3170</v>
      </c>
      <c r="K6">
        <v>5572</v>
      </c>
      <c r="R6">
        <v>4849</v>
      </c>
      <c r="S6">
        <f t="shared" ref="S6:S10" si="0">SUM(B6:Q6)</f>
        <v>98468</v>
      </c>
    </row>
    <row r="7" spans="1:23" x14ac:dyDescent="0.2">
      <c r="A7" s="1" t="s">
        <v>152</v>
      </c>
      <c r="B7">
        <v>22646</v>
      </c>
      <c r="C7">
        <v>47941</v>
      </c>
      <c r="D7">
        <v>9228</v>
      </c>
      <c r="E7">
        <v>5100</v>
      </c>
      <c r="I7">
        <v>2173</v>
      </c>
      <c r="J7">
        <v>1460</v>
      </c>
      <c r="K7">
        <v>3255</v>
      </c>
      <c r="L7">
        <v>6559</v>
      </c>
      <c r="R7">
        <v>5300</v>
      </c>
      <c r="S7">
        <f t="shared" si="0"/>
        <v>98362</v>
      </c>
    </row>
    <row r="8" spans="1:23" x14ac:dyDescent="0.2">
      <c r="A8" s="1" t="s">
        <v>154</v>
      </c>
      <c r="B8">
        <v>15917</v>
      </c>
      <c r="C8">
        <v>23135</v>
      </c>
      <c r="D8">
        <v>5761</v>
      </c>
      <c r="E8">
        <v>7541</v>
      </c>
      <c r="F8">
        <v>1625</v>
      </c>
      <c r="I8">
        <v>2283</v>
      </c>
      <c r="J8">
        <v>1681</v>
      </c>
      <c r="L8">
        <v>39219</v>
      </c>
      <c r="R8">
        <v>6460</v>
      </c>
      <c r="S8">
        <f t="shared" si="0"/>
        <v>97162</v>
      </c>
    </row>
    <row r="9" spans="1:23" x14ac:dyDescent="0.2">
      <c r="A9" s="1" t="s">
        <v>155</v>
      </c>
      <c r="B9">
        <v>34488</v>
      </c>
      <c r="C9">
        <v>25746</v>
      </c>
      <c r="D9">
        <v>8776</v>
      </c>
      <c r="E9">
        <v>7568</v>
      </c>
      <c r="F9">
        <v>1659</v>
      </c>
      <c r="H9">
        <v>5359</v>
      </c>
      <c r="I9">
        <v>2149</v>
      </c>
      <c r="J9">
        <v>1796</v>
      </c>
      <c r="L9">
        <v>5997</v>
      </c>
      <c r="M9">
        <v>942</v>
      </c>
      <c r="R9">
        <v>7372</v>
      </c>
      <c r="S9">
        <f t="shared" si="0"/>
        <v>94480</v>
      </c>
    </row>
    <row r="10" spans="1:23" x14ac:dyDescent="0.2">
      <c r="A10" s="1" t="s">
        <v>63</v>
      </c>
      <c r="B10">
        <f t="shared" ref="B10:M10" si="1">SUM(B5:B9)</f>
        <v>130342</v>
      </c>
      <c r="C10">
        <f t="shared" si="1"/>
        <v>173939</v>
      </c>
      <c r="D10">
        <f t="shared" si="1"/>
        <v>36810</v>
      </c>
      <c r="E10">
        <f t="shared" si="1"/>
        <v>45822</v>
      </c>
      <c r="F10">
        <f t="shared" si="1"/>
        <v>3284</v>
      </c>
      <c r="G10">
        <f t="shared" si="1"/>
        <v>0</v>
      </c>
      <c r="H10">
        <f t="shared" si="1"/>
        <v>5359</v>
      </c>
      <c r="I10">
        <f t="shared" si="1"/>
        <v>18277</v>
      </c>
      <c r="J10">
        <f t="shared" si="1"/>
        <v>11753</v>
      </c>
      <c r="K10">
        <f t="shared" si="1"/>
        <v>8827</v>
      </c>
      <c r="L10">
        <f t="shared" si="1"/>
        <v>51775</v>
      </c>
      <c r="M10">
        <f t="shared" si="1"/>
        <v>942</v>
      </c>
      <c r="R10">
        <f t="shared" ref="R10" si="2">SUM(R5:R9)</f>
        <v>27528</v>
      </c>
      <c r="S10">
        <f t="shared" si="0"/>
        <v>487130</v>
      </c>
    </row>
    <row r="11" spans="1:23" x14ac:dyDescent="0.2">
      <c r="A11" s="1"/>
    </row>
    <row r="12" spans="1:23" x14ac:dyDescent="0.2">
      <c r="A12" s="1" t="s">
        <v>64</v>
      </c>
      <c r="B12" s="7">
        <f>B10/$S12</f>
        <v>1.6054277092357276</v>
      </c>
      <c r="C12" s="7">
        <f t="shared" ref="C12:M12" si="3">C10/$S12</f>
        <v>2.1424137293946175</v>
      </c>
      <c r="D12" s="7">
        <f t="shared" si="3"/>
        <v>0.45339026543222549</v>
      </c>
      <c r="E12" s="7">
        <f t="shared" si="3"/>
        <v>0.56439143555108495</v>
      </c>
      <c r="F12" s="7">
        <f t="shared" si="3"/>
        <v>4.04491614148174E-2</v>
      </c>
      <c r="G12" s="7"/>
      <c r="H12" s="7">
        <f t="shared" si="3"/>
        <v>6.6007020713156658E-2</v>
      </c>
      <c r="I12" s="7">
        <f t="shared" si="3"/>
        <v>0.22511855151602242</v>
      </c>
      <c r="J12" s="7">
        <f t="shared" si="3"/>
        <v>0.14476217847391867</v>
      </c>
      <c r="K12" s="7">
        <f t="shared" si="3"/>
        <v>0.1087225176031039</v>
      </c>
      <c r="L12" s="7">
        <f t="shared" si="3"/>
        <v>0.63771477839591073</v>
      </c>
      <c r="M12" s="7">
        <f t="shared" si="3"/>
        <v>1.1602652269414737E-2</v>
      </c>
      <c r="N12" s="7"/>
      <c r="O12" s="7"/>
      <c r="P12" s="7"/>
      <c r="Q12" s="7"/>
      <c r="R12" s="7"/>
      <c r="S12" s="3">
        <f>S10/6</f>
        <v>81188.333333333328</v>
      </c>
      <c r="T12" s="7"/>
      <c r="U12" s="7"/>
      <c r="V12" s="7"/>
      <c r="W12" s="7"/>
    </row>
    <row r="13" spans="1:23" x14ac:dyDescent="0.2">
      <c r="A13" s="1" t="s">
        <v>65</v>
      </c>
      <c r="B13" s="3">
        <f>B10-(S$12)</f>
        <v>49153.666666666672</v>
      </c>
      <c r="C13" s="3">
        <f>C10-(2*S$12)</f>
        <v>11562.333333333343</v>
      </c>
      <c r="D13">
        <f>D10</f>
        <v>36810</v>
      </c>
      <c r="E13">
        <f t="shared" ref="E13:J13" si="4">E10</f>
        <v>45822</v>
      </c>
      <c r="F13">
        <f t="shared" si="4"/>
        <v>3284</v>
      </c>
      <c r="H13">
        <f t="shared" si="4"/>
        <v>5359</v>
      </c>
      <c r="I13">
        <f t="shared" si="4"/>
        <v>18277</v>
      </c>
      <c r="J13">
        <f t="shared" si="4"/>
        <v>11753</v>
      </c>
      <c r="K13">
        <f t="shared" ref="K13:M13" si="5">K10</f>
        <v>8827</v>
      </c>
      <c r="L13">
        <f t="shared" si="5"/>
        <v>51775</v>
      </c>
      <c r="M13">
        <f t="shared" si="5"/>
        <v>942</v>
      </c>
    </row>
    <row r="14" spans="1:23" s="10" customFormat="1" x14ac:dyDescent="0.2">
      <c r="A14" s="8"/>
      <c r="B14" s="9">
        <v>2</v>
      </c>
      <c r="C14" s="9">
        <v>2</v>
      </c>
      <c r="D14" s="9"/>
      <c r="E14" s="9"/>
      <c r="L14" s="9">
        <v>1</v>
      </c>
      <c r="R14" s="11"/>
      <c r="W14" s="11"/>
    </row>
    <row r="16" spans="1:23" x14ac:dyDescent="0.2">
      <c r="A16" s="4" t="s">
        <v>209</v>
      </c>
    </row>
    <row r="17" spans="1:23" s="6" customFormat="1" x14ac:dyDescent="0.2">
      <c r="B17" s="6" t="s">
        <v>2</v>
      </c>
      <c r="C17" s="6" t="s">
        <v>137</v>
      </c>
      <c r="D17" s="6" t="s">
        <v>6</v>
      </c>
      <c r="E17" s="6" t="s">
        <v>14</v>
      </c>
      <c r="F17" s="6" t="s">
        <v>9</v>
      </c>
      <c r="G17" s="6" t="s">
        <v>1</v>
      </c>
      <c r="H17" s="6" t="s">
        <v>8</v>
      </c>
      <c r="I17" s="6" t="s">
        <v>4</v>
      </c>
      <c r="J17" s="6" t="s">
        <v>5</v>
      </c>
      <c r="K17" s="6" t="s">
        <v>7</v>
      </c>
      <c r="L17" s="6" t="s">
        <v>136</v>
      </c>
      <c r="M17" s="6" t="s">
        <v>11</v>
      </c>
      <c r="N17" s="6" t="s">
        <v>12</v>
      </c>
      <c r="O17" s="6" t="s">
        <v>15</v>
      </c>
      <c r="P17" s="6" t="s">
        <v>3</v>
      </c>
      <c r="Q17" s="6" t="s">
        <v>16</v>
      </c>
      <c r="R17" s="6" t="s">
        <v>62</v>
      </c>
      <c r="S17" s="6" t="s">
        <v>19</v>
      </c>
    </row>
    <row r="18" spans="1:23" x14ac:dyDescent="0.2">
      <c r="A18" s="1" t="s">
        <v>146</v>
      </c>
      <c r="B18">
        <v>27607</v>
      </c>
      <c r="C18">
        <v>42075</v>
      </c>
      <c r="D18">
        <v>11351</v>
      </c>
      <c r="E18">
        <v>8232</v>
      </c>
      <c r="F18">
        <v>14904</v>
      </c>
      <c r="I18">
        <v>3063</v>
      </c>
      <c r="J18">
        <v>3816</v>
      </c>
      <c r="R18">
        <v>6180</v>
      </c>
      <c r="S18">
        <f>SUM(B18:Q18)</f>
        <v>111048</v>
      </c>
    </row>
    <row r="19" spans="1:23" x14ac:dyDescent="0.2">
      <c r="A19" s="1" t="s">
        <v>148</v>
      </c>
      <c r="B19">
        <v>24441</v>
      </c>
      <c r="C19">
        <v>36502</v>
      </c>
      <c r="D19">
        <v>5547</v>
      </c>
      <c r="E19">
        <v>13874</v>
      </c>
      <c r="F19">
        <v>4871</v>
      </c>
      <c r="I19">
        <v>3720</v>
      </c>
      <c r="J19">
        <v>2408</v>
      </c>
      <c r="K19">
        <v>6180</v>
      </c>
      <c r="R19">
        <v>6970</v>
      </c>
      <c r="S19">
        <f t="shared" ref="S19:S23" si="6">SUM(B19:Q19)</f>
        <v>97543</v>
      </c>
    </row>
    <row r="20" spans="1:23" x14ac:dyDescent="0.2">
      <c r="A20" s="1" t="s">
        <v>153</v>
      </c>
      <c r="B20">
        <v>34104</v>
      </c>
      <c r="C20">
        <v>41569</v>
      </c>
      <c r="D20">
        <v>8000</v>
      </c>
      <c r="E20">
        <v>14498</v>
      </c>
      <c r="F20">
        <v>3201</v>
      </c>
      <c r="I20">
        <v>4220</v>
      </c>
      <c r="J20">
        <v>3778</v>
      </c>
      <c r="R20">
        <v>5307</v>
      </c>
      <c r="S20">
        <f t="shared" si="6"/>
        <v>109370</v>
      </c>
    </row>
    <row r="21" spans="1:23" x14ac:dyDescent="0.2">
      <c r="A21" s="1" t="s">
        <v>158</v>
      </c>
      <c r="B21">
        <v>15675</v>
      </c>
      <c r="C21">
        <v>51947</v>
      </c>
      <c r="D21">
        <v>5032</v>
      </c>
      <c r="E21">
        <v>12018</v>
      </c>
      <c r="I21">
        <v>2764</v>
      </c>
      <c r="J21">
        <v>2802</v>
      </c>
      <c r="K21">
        <v>5552</v>
      </c>
      <c r="M21">
        <v>1897</v>
      </c>
      <c r="R21">
        <v>5606</v>
      </c>
      <c r="S21">
        <f t="shared" si="6"/>
        <v>97687</v>
      </c>
    </row>
    <row r="22" spans="1:23" x14ac:dyDescent="0.2">
      <c r="A22" s="1" t="s">
        <v>166</v>
      </c>
      <c r="B22">
        <v>27271</v>
      </c>
      <c r="C22">
        <v>41055</v>
      </c>
      <c r="D22">
        <v>9080</v>
      </c>
      <c r="E22">
        <v>12646</v>
      </c>
      <c r="F22">
        <v>5090</v>
      </c>
      <c r="I22">
        <v>4522</v>
      </c>
      <c r="J22">
        <v>5394</v>
      </c>
      <c r="R22">
        <v>4908</v>
      </c>
      <c r="S22">
        <f t="shared" si="6"/>
        <v>105058</v>
      </c>
    </row>
    <row r="23" spans="1:23" x14ac:dyDescent="0.2">
      <c r="A23" s="1" t="s">
        <v>63</v>
      </c>
      <c r="B23">
        <f t="shared" ref="B23:O23" si="7">SUM(B18:B22)</f>
        <v>129098</v>
      </c>
      <c r="C23">
        <f t="shared" si="7"/>
        <v>213148</v>
      </c>
      <c r="D23">
        <f t="shared" si="7"/>
        <v>39010</v>
      </c>
      <c r="E23">
        <f t="shared" si="7"/>
        <v>61268</v>
      </c>
      <c r="F23">
        <f t="shared" si="7"/>
        <v>28066</v>
      </c>
      <c r="G23">
        <f t="shared" si="7"/>
        <v>0</v>
      </c>
      <c r="H23">
        <f t="shared" si="7"/>
        <v>0</v>
      </c>
      <c r="I23">
        <f t="shared" si="7"/>
        <v>18289</v>
      </c>
      <c r="J23">
        <f t="shared" si="7"/>
        <v>18198</v>
      </c>
      <c r="K23">
        <f t="shared" si="7"/>
        <v>11732</v>
      </c>
      <c r="L23">
        <f t="shared" si="7"/>
        <v>0</v>
      </c>
      <c r="M23">
        <f t="shared" si="7"/>
        <v>1897</v>
      </c>
      <c r="N23">
        <f t="shared" si="7"/>
        <v>0</v>
      </c>
      <c r="O23">
        <f t="shared" si="7"/>
        <v>0</v>
      </c>
      <c r="P23">
        <f t="shared" ref="P23:R23" si="8">SUM(P18:P22)</f>
        <v>0</v>
      </c>
      <c r="Q23">
        <f t="shared" si="8"/>
        <v>0</v>
      </c>
      <c r="R23">
        <f t="shared" si="8"/>
        <v>28971</v>
      </c>
      <c r="S23">
        <f t="shared" si="6"/>
        <v>520706</v>
      </c>
    </row>
    <row r="24" spans="1:23" x14ac:dyDescent="0.2">
      <c r="A24" s="1"/>
    </row>
    <row r="25" spans="1:23" x14ac:dyDescent="0.2">
      <c r="A25" s="1" t="s">
        <v>64</v>
      </c>
      <c r="B25" s="7">
        <f>B23/$S25</f>
        <v>1.4875726417594575</v>
      </c>
      <c r="C25" s="7">
        <f t="shared" ref="C25:F25" si="9">C23/$S25</f>
        <v>2.4560654188736062</v>
      </c>
      <c r="D25" s="7">
        <f t="shared" si="9"/>
        <v>0.44950509500562702</v>
      </c>
      <c r="E25" s="7">
        <f t="shared" si="9"/>
        <v>0.70597995798012703</v>
      </c>
      <c r="F25" s="7">
        <f t="shared" si="9"/>
        <v>0.32339938468156698</v>
      </c>
      <c r="G25" s="7"/>
      <c r="H25" s="7">
        <f t="shared" ref="H25:M25" si="10">H23/$S25</f>
        <v>0</v>
      </c>
      <c r="I25" s="7">
        <f t="shared" si="10"/>
        <v>0.21074080191125127</v>
      </c>
      <c r="J25" s="7">
        <f t="shared" si="10"/>
        <v>0.20969222555530379</v>
      </c>
      <c r="K25" s="7">
        <f t="shared" si="10"/>
        <v>0.13518569019753951</v>
      </c>
      <c r="L25" s="7">
        <f t="shared" si="10"/>
        <v>0</v>
      </c>
      <c r="M25" s="7">
        <f t="shared" si="10"/>
        <v>2.1858784035521005E-2</v>
      </c>
      <c r="N25" s="7"/>
      <c r="O25" s="7"/>
      <c r="P25" s="7"/>
      <c r="Q25" s="7"/>
      <c r="R25" s="7"/>
      <c r="S25" s="3">
        <f>S23/6</f>
        <v>86784.333333333328</v>
      </c>
      <c r="T25" s="7"/>
      <c r="U25" s="7"/>
      <c r="V25" s="7"/>
      <c r="W25" s="7"/>
    </row>
    <row r="26" spans="1:23" x14ac:dyDescent="0.2">
      <c r="A26" s="1" t="s">
        <v>65</v>
      </c>
      <c r="B26" s="3">
        <f>B23-(S$25)</f>
        <v>42313.666666666672</v>
      </c>
      <c r="C26" s="3">
        <f>C23-(2*(S$25))</f>
        <v>39579.333333333343</v>
      </c>
      <c r="D26">
        <f>D23</f>
        <v>39010</v>
      </c>
      <c r="E26">
        <f t="shared" ref="E26:F26" si="11">E23</f>
        <v>61268</v>
      </c>
      <c r="F26">
        <f t="shared" si="11"/>
        <v>28066</v>
      </c>
      <c r="H26">
        <f t="shared" ref="H26:M26" si="12">H23</f>
        <v>0</v>
      </c>
      <c r="I26">
        <f t="shared" si="12"/>
        <v>18289</v>
      </c>
      <c r="J26">
        <f t="shared" si="12"/>
        <v>18198</v>
      </c>
      <c r="K26">
        <f t="shared" si="12"/>
        <v>11732</v>
      </c>
      <c r="L26">
        <f t="shared" si="12"/>
        <v>0</v>
      </c>
      <c r="M26">
        <f t="shared" si="12"/>
        <v>1897</v>
      </c>
    </row>
    <row r="27" spans="1:23" s="10" customFormat="1" x14ac:dyDescent="0.2">
      <c r="A27" s="8"/>
      <c r="B27" s="9">
        <v>1</v>
      </c>
      <c r="C27" s="9">
        <v>2</v>
      </c>
      <c r="D27" s="9">
        <v>1</v>
      </c>
      <c r="E27" s="9">
        <v>1</v>
      </c>
      <c r="L27" s="9"/>
      <c r="R27" s="11"/>
      <c r="W27" s="11"/>
    </row>
    <row r="29" spans="1:23" x14ac:dyDescent="0.2">
      <c r="A29" s="4" t="s">
        <v>210</v>
      </c>
    </row>
    <row r="30" spans="1:23" s="6" customFormat="1" x14ac:dyDescent="0.2">
      <c r="B30" s="6" t="s">
        <v>2</v>
      </c>
      <c r="C30" s="6" t="s">
        <v>137</v>
      </c>
      <c r="D30" s="6" t="s">
        <v>6</v>
      </c>
      <c r="E30" s="6" t="s">
        <v>14</v>
      </c>
      <c r="F30" s="6" t="s">
        <v>9</v>
      </c>
      <c r="G30" s="6" t="s">
        <v>1</v>
      </c>
      <c r="H30" s="6" t="s">
        <v>8</v>
      </c>
      <c r="I30" s="6" t="s">
        <v>4</v>
      </c>
      <c r="J30" s="6" t="s">
        <v>5</v>
      </c>
      <c r="K30" s="6" t="s">
        <v>7</v>
      </c>
      <c r="L30" s="6" t="s">
        <v>136</v>
      </c>
      <c r="M30" s="6" t="s">
        <v>11</v>
      </c>
      <c r="N30" s="6" t="s">
        <v>12</v>
      </c>
      <c r="O30" s="6" t="s">
        <v>15</v>
      </c>
      <c r="P30" s="6" t="s">
        <v>3</v>
      </c>
      <c r="Q30" s="6" t="s">
        <v>16</v>
      </c>
      <c r="R30" s="6" t="s">
        <v>62</v>
      </c>
      <c r="S30" s="6" t="s">
        <v>19</v>
      </c>
    </row>
    <row r="31" spans="1:23" x14ac:dyDescent="0.2">
      <c r="A31" s="1" t="s">
        <v>138</v>
      </c>
      <c r="B31">
        <v>42825</v>
      </c>
      <c r="C31">
        <v>31797</v>
      </c>
      <c r="D31">
        <v>12104</v>
      </c>
      <c r="E31">
        <v>11344</v>
      </c>
      <c r="G31">
        <v>1874</v>
      </c>
      <c r="H31">
        <v>5353</v>
      </c>
      <c r="I31">
        <v>3769</v>
      </c>
      <c r="J31">
        <v>2334</v>
      </c>
      <c r="K31">
        <v>4421</v>
      </c>
      <c r="M31">
        <v>1132</v>
      </c>
      <c r="R31">
        <v>8219</v>
      </c>
      <c r="S31">
        <f>SUM(B31:Q31)</f>
        <v>116953</v>
      </c>
    </row>
    <row r="32" spans="1:23" x14ac:dyDescent="0.2">
      <c r="A32" s="1" t="s">
        <v>151</v>
      </c>
      <c r="B32">
        <v>17172</v>
      </c>
      <c r="C32">
        <v>42302</v>
      </c>
      <c r="D32">
        <v>5757</v>
      </c>
      <c r="E32">
        <v>9860</v>
      </c>
      <c r="F32">
        <v>21395</v>
      </c>
      <c r="I32">
        <v>2839</v>
      </c>
      <c r="J32">
        <v>3894</v>
      </c>
      <c r="R32">
        <v>5276</v>
      </c>
      <c r="S32">
        <f t="shared" ref="S32:S36" si="13">SUM(B32:Q32)</f>
        <v>103219</v>
      </c>
    </row>
    <row r="33" spans="1:23" x14ac:dyDescent="0.2">
      <c r="A33" s="1" t="s">
        <v>159</v>
      </c>
      <c r="B33">
        <v>22778</v>
      </c>
      <c r="C33">
        <v>34918</v>
      </c>
      <c r="D33">
        <v>8175</v>
      </c>
      <c r="E33">
        <v>4229</v>
      </c>
      <c r="F33">
        <v>14587</v>
      </c>
      <c r="G33">
        <v>1140</v>
      </c>
      <c r="H33">
        <v>2751</v>
      </c>
      <c r="I33">
        <v>2681</v>
      </c>
      <c r="J33">
        <v>1366</v>
      </c>
      <c r="K33">
        <v>3158</v>
      </c>
      <c r="M33">
        <v>1432</v>
      </c>
      <c r="R33">
        <v>8968</v>
      </c>
      <c r="S33">
        <f t="shared" si="13"/>
        <v>97215</v>
      </c>
    </row>
    <row r="34" spans="1:23" x14ac:dyDescent="0.2">
      <c r="A34" s="1" t="s">
        <v>160</v>
      </c>
      <c r="B34">
        <v>24536</v>
      </c>
      <c r="C34">
        <v>42047</v>
      </c>
      <c r="D34">
        <v>9558</v>
      </c>
      <c r="E34">
        <v>5894</v>
      </c>
      <c r="F34">
        <v>9034</v>
      </c>
      <c r="I34">
        <v>4065</v>
      </c>
      <c r="J34">
        <v>1645</v>
      </c>
      <c r="K34">
        <v>3547</v>
      </c>
      <c r="R34">
        <v>7362</v>
      </c>
      <c r="S34">
        <f t="shared" si="13"/>
        <v>100326</v>
      </c>
    </row>
    <row r="35" spans="1:23" x14ac:dyDescent="0.2">
      <c r="A35" s="1" t="s">
        <v>167</v>
      </c>
      <c r="B35">
        <v>29708</v>
      </c>
      <c r="C35">
        <v>39809</v>
      </c>
      <c r="D35">
        <v>11128</v>
      </c>
      <c r="E35">
        <v>18998</v>
      </c>
      <c r="G35">
        <v>2266</v>
      </c>
      <c r="I35">
        <v>5864</v>
      </c>
      <c r="J35">
        <v>3179</v>
      </c>
      <c r="K35">
        <v>5928</v>
      </c>
      <c r="R35">
        <v>7655</v>
      </c>
      <c r="S35">
        <f t="shared" si="13"/>
        <v>116880</v>
      </c>
    </row>
    <row r="36" spans="1:23" x14ac:dyDescent="0.2">
      <c r="A36" s="1" t="s">
        <v>63</v>
      </c>
      <c r="B36">
        <f t="shared" ref="B36:O36" si="14">SUM(B31:B35)</f>
        <v>137019</v>
      </c>
      <c r="C36">
        <f t="shared" si="14"/>
        <v>190873</v>
      </c>
      <c r="D36">
        <f t="shared" si="14"/>
        <v>46722</v>
      </c>
      <c r="E36">
        <f t="shared" si="14"/>
        <v>50325</v>
      </c>
      <c r="F36">
        <f t="shared" si="14"/>
        <v>45016</v>
      </c>
      <c r="G36">
        <f t="shared" si="14"/>
        <v>5280</v>
      </c>
      <c r="H36">
        <f t="shared" si="14"/>
        <v>8104</v>
      </c>
      <c r="I36">
        <f t="shared" si="14"/>
        <v>19218</v>
      </c>
      <c r="J36">
        <f t="shared" si="14"/>
        <v>12418</v>
      </c>
      <c r="K36">
        <f t="shared" si="14"/>
        <v>17054</v>
      </c>
      <c r="L36">
        <f t="shared" si="14"/>
        <v>0</v>
      </c>
      <c r="M36">
        <f t="shared" si="14"/>
        <v>2564</v>
      </c>
      <c r="N36">
        <f t="shared" si="14"/>
        <v>0</v>
      </c>
      <c r="O36">
        <f t="shared" si="14"/>
        <v>0</v>
      </c>
      <c r="P36">
        <f t="shared" ref="P36:R36" si="15">SUM(P31:P35)</f>
        <v>0</v>
      </c>
      <c r="Q36">
        <f t="shared" si="15"/>
        <v>0</v>
      </c>
      <c r="R36">
        <f t="shared" si="15"/>
        <v>37480</v>
      </c>
      <c r="S36">
        <f t="shared" si="13"/>
        <v>534593</v>
      </c>
    </row>
    <row r="37" spans="1:23" x14ac:dyDescent="0.2">
      <c r="A37" s="1"/>
    </row>
    <row r="38" spans="1:23" x14ac:dyDescent="0.2">
      <c r="A38" s="1" t="s">
        <v>64</v>
      </c>
      <c r="B38" s="7">
        <f>B36/$S38</f>
        <v>1.5378315840274752</v>
      </c>
      <c r="C38" s="7">
        <f t="shared" ref="C38:G38" si="16">C36/$S38</f>
        <v>2.1422614961288309</v>
      </c>
      <c r="D38" s="7">
        <f t="shared" si="16"/>
        <v>0.52438397060941688</v>
      </c>
      <c r="E38" s="7">
        <f t="shared" si="16"/>
        <v>0.56482221054147741</v>
      </c>
      <c r="F38" s="7">
        <f t="shared" si="16"/>
        <v>0.50523669408316241</v>
      </c>
      <c r="G38" s="7">
        <f t="shared" si="16"/>
        <v>5.9260035204351726E-2</v>
      </c>
      <c r="H38" s="7">
        <f t="shared" ref="H38:M38" si="17">H36/$S38</f>
        <v>9.0955175245467118E-2</v>
      </c>
      <c r="I38" s="7">
        <f t="shared" si="17"/>
        <v>0.2156930599540211</v>
      </c>
      <c r="J38" s="7">
        <f t="shared" si="17"/>
        <v>0.13937331764538632</v>
      </c>
      <c r="K38" s="7">
        <f t="shared" si="17"/>
        <v>0.19140542431344967</v>
      </c>
      <c r="L38" s="7"/>
      <c r="M38" s="7">
        <f t="shared" si="17"/>
        <v>2.8777032246961709E-2</v>
      </c>
      <c r="N38" s="7"/>
      <c r="O38" s="7"/>
      <c r="P38" s="7"/>
      <c r="Q38" s="7"/>
      <c r="R38" s="7"/>
      <c r="S38" s="3">
        <f>S36/6</f>
        <v>89098.833333333328</v>
      </c>
      <c r="T38" s="7"/>
      <c r="U38" s="7"/>
      <c r="V38" s="7"/>
      <c r="W38" s="7"/>
    </row>
    <row r="39" spans="1:23" x14ac:dyDescent="0.2">
      <c r="A39" s="1" t="s">
        <v>65</v>
      </c>
      <c r="B39" s="3">
        <f>B36-(S$38)</f>
        <v>47920.166666666672</v>
      </c>
      <c r="C39" s="3">
        <f>C36-(2*S$38)</f>
        <v>12675.333333333343</v>
      </c>
      <c r="D39">
        <f>D36</f>
        <v>46722</v>
      </c>
      <c r="E39">
        <f t="shared" ref="E39:G39" si="18">E36</f>
        <v>50325</v>
      </c>
      <c r="F39">
        <f t="shared" si="18"/>
        <v>45016</v>
      </c>
      <c r="G39">
        <f t="shared" si="18"/>
        <v>5280</v>
      </c>
      <c r="H39">
        <f t="shared" ref="H39:M39" si="19">H36</f>
        <v>8104</v>
      </c>
      <c r="I39">
        <f t="shared" si="19"/>
        <v>19218</v>
      </c>
      <c r="J39">
        <f t="shared" si="19"/>
        <v>12418</v>
      </c>
      <c r="K39">
        <f t="shared" si="19"/>
        <v>17054</v>
      </c>
      <c r="M39">
        <f t="shared" si="19"/>
        <v>2564</v>
      </c>
    </row>
    <row r="40" spans="1:23" x14ac:dyDescent="0.2">
      <c r="A40" s="1"/>
      <c r="B40" s="4">
        <v>1</v>
      </c>
      <c r="C40" s="4">
        <v>2</v>
      </c>
      <c r="D40" s="4">
        <v>1</v>
      </c>
      <c r="E40" s="4">
        <v>1</v>
      </c>
      <c r="F40" s="4"/>
      <c r="L40" s="4"/>
      <c r="R40" s="6"/>
      <c r="W40" s="6"/>
    </row>
    <row r="41" spans="1:23" x14ac:dyDescent="0.2">
      <c r="A41" s="1"/>
    </row>
    <row r="42" spans="1:23" x14ac:dyDescent="0.2">
      <c r="A42" s="5" t="s">
        <v>211</v>
      </c>
    </row>
    <row r="43" spans="1:23" s="6" customFormat="1" x14ac:dyDescent="0.2">
      <c r="B43" s="6" t="s">
        <v>2</v>
      </c>
      <c r="C43" s="6" t="s">
        <v>137</v>
      </c>
      <c r="D43" s="6" t="s">
        <v>6</v>
      </c>
      <c r="E43" s="6" t="s">
        <v>14</v>
      </c>
      <c r="F43" s="6" t="s">
        <v>9</v>
      </c>
      <c r="G43" s="6" t="s">
        <v>1</v>
      </c>
      <c r="H43" s="6" t="s">
        <v>8</v>
      </c>
      <c r="I43" s="6" t="s">
        <v>4</v>
      </c>
      <c r="J43" s="6" t="s">
        <v>5</v>
      </c>
      <c r="K43" s="6" t="s">
        <v>7</v>
      </c>
      <c r="L43" s="6" t="s">
        <v>136</v>
      </c>
      <c r="M43" s="6" t="s">
        <v>11</v>
      </c>
      <c r="N43" s="6" t="s">
        <v>12</v>
      </c>
      <c r="O43" s="6" t="s">
        <v>15</v>
      </c>
      <c r="P43" s="6" t="s">
        <v>3</v>
      </c>
      <c r="Q43" s="6" t="s">
        <v>16</v>
      </c>
      <c r="R43" s="6" t="s">
        <v>62</v>
      </c>
      <c r="S43" s="6" t="s">
        <v>19</v>
      </c>
    </row>
    <row r="44" spans="1:23" x14ac:dyDescent="0.2">
      <c r="A44" s="1" t="s">
        <v>144</v>
      </c>
      <c r="B44">
        <v>35502</v>
      </c>
      <c r="C44">
        <v>36628</v>
      </c>
      <c r="D44">
        <v>8061</v>
      </c>
      <c r="E44">
        <v>4429</v>
      </c>
      <c r="F44">
        <v>12874</v>
      </c>
      <c r="G44">
        <v>936</v>
      </c>
      <c r="H44">
        <v>2950</v>
      </c>
      <c r="I44">
        <v>1900</v>
      </c>
      <c r="J44">
        <v>2299</v>
      </c>
      <c r="R44">
        <v>4676</v>
      </c>
      <c r="S44">
        <f>SUM(B44:Q44)</f>
        <v>105579</v>
      </c>
    </row>
    <row r="45" spans="1:23" x14ac:dyDescent="0.2">
      <c r="A45" s="1" t="s">
        <v>147</v>
      </c>
      <c r="B45">
        <v>26380</v>
      </c>
      <c r="C45">
        <v>44100</v>
      </c>
      <c r="D45">
        <v>11396</v>
      </c>
      <c r="E45">
        <v>7199</v>
      </c>
      <c r="F45">
        <v>19296</v>
      </c>
      <c r="I45">
        <v>3050</v>
      </c>
      <c r="J45">
        <v>2079</v>
      </c>
      <c r="K45">
        <v>4972</v>
      </c>
      <c r="R45">
        <v>6798</v>
      </c>
      <c r="S45">
        <f t="shared" ref="S45:S49" si="20">SUM(B45:Q45)</f>
        <v>118472</v>
      </c>
    </row>
    <row r="46" spans="1:23" x14ac:dyDescent="0.2">
      <c r="A46" s="1" t="s">
        <v>156</v>
      </c>
      <c r="B46">
        <v>48582</v>
      </c>
      <c r="C46">
        <v>29205</v>
      </c>
      <c r="D46">
        <v>17294</v>
      </c>
      <c r="E46">
        <v>4485</v>
      </c>
      <c r="I46">
        <v>3128</v>
      </c>
      <c r="J46">
        <v>2746</v>
      </c>
      <c r="R46">
        <v>2555</v>
      </c>
      <c r="S46">
        <f t="shared" si="20"/>
        <v>105440</v>
      </c>
    </row>
    <row r="47" spans="1:23" x14ac:dyDescent="0.2">
      <c r="A47" s="1" t="s">
        <v>157</v>
      </c>
      <c r="B47">
        <v>43238</v>
      </c>
      <c r="C47">
        <v>43960</v>
      </c>
      <c r="D47">
        <v>12014</v>
      </c>
      <c r="E47">
        <v>12062</v>
      </c>
      <c r="I47">
        <v>5985</v>
      </c>
      <c r="J47">
        <v>4670</v>
      </c>
      <c r="R47">
        <v>4998</v>
      </c>
      <c r="S47">
        <f t="shared" si="20"/>
        <v>121929</v>
      </c>
    </row>
    <row r="48" spans="1:23" x14ac:dyDescent="0.2">
      <c r="A48" s="1" t="s">
        <v>163</v>
      </c>
      <c r="B48">
        <v>42538</v>
      </c>
      <c r="C48">
        <v>44196</v>
      </c>
      <c r="D48">
        <v>13802</v>
      </c>
      <c r="E48">
        <v>7848</v>
      </c>
      <c r="I48">
        <v>4685</v>
      </c>
      <c r="J48">
        <v>3723</v>
      </c>
      <c r="R48">
        <v>3746</v>
      </c>
      <c r="S48">
        <f t="shared" si="20"/>
        <v>116792</v>
      </c>
    </row>
    <row r="49" spans="1:23" x14ac:dyDescent="0.2">
      <c r="A49" s="1" t="s">
        <v>63</v>
      </c>
      <c r="B49">
        <f t="shared" ref="B49:O49" si="21">SUM(B44:B48)</f>
        <v>196240</v>
      </c>
      <c r="C49">
        <f t="shared" si="21"/>
        <v>198089</v>
      </c>
      <c r="D49">
        <f t="shared" si="21"/>
        <v>62567</v>
      </c>
      <c r="E49">
        <f t="shared" si="21"/>
        <v>36023</v>
      </c>
      <c r="F49">
        <f t="shared" si="21"/>
        <v>32170</v>
      </c>
      <c r="G49">
        <f t="shared" si="21"/>
        <v>936</v>
      </c>
      <c r="H49">
        <f t="shared" si="21"/>
        <v>2950</v>
      </c>
      <c r="I49">
        <f t="shared" si="21"/>
        <v>18748</v>
      </c>
      <c r="J49">
        <f t="shared" si="21"/>
        <v>15517</v>
      </c>
      <c r="K49">
        <f t="shared" si="21"/>
        <v>4972</v>
      </c>
      <c r="L49">
        <f t="shared" si="21"/>
        <v>0</v>
      </c>
      <c r="M49">
        <f t="shared" si="21"/>
        <v>0</v>
      </c>
      <c r="N49">
        <f t="shared" si="21"/>
        <v>0</v>
      </c>
      <c r="O49">
        <f t="shared" si="21"/>
        <v>0</v>
      </c>
      <c r="P49">
        <f t="shared" ref="P49:R49" si="22">SUM(P44:P48)</f>
        <v>0</v>
      </c>
      <c r="Q49">
        <f t="shared" si="22"/>
        <v>0</v>
      </c>
      <c r="R49">
        <f t="shared" si="22"/>
        <v>22773</v>
      </c>
      <c r="S49">
        <f t="shared" si="20"/>
        <v>568212</v>
      </c>
    </row>
    <row r="50" spans="1:23" x14ac:dyDescent="0.2">
      <c r="A50" s="1"/>
    </row>
    <row r="51" spans="1:23" x14ac:dyDescent="0.2">
      <c r="A51" s="1" t="s">
        <v>64</v>
      </c>
      <c r="B51" s="7">
        <f>B49/$S51</f>
        <v>2.0721843255686259</v>
      </c>
      <c r="C51" s="7">
        <f t="shared" ref="C51:F51" si="23">C49/$S51</f>
        <v>2.0917087284323457</v>
      </c>
      <c r="D51" s="7">
        <f t="shared" si="23"/>
        <v>0.66067242508077972</v>
      </c>
      <c r="E51" s="7">
        <f t="shared" si="23"/>
        <v>0.38038267407235327</v>
      </c>
      <c r="F51" s="7">
        <f t="shared" si="23"/>
        <v>0.33969715528711114</v>
      </c>
      <c r="G51" s="7"/>
      <c r="H51" s="7">
        <f t="shared" ref="H51:K51" si="24">H49/$S51</f>
        <v>3.1150345293658E-2</v>
      </c>
      <c r="I51" s="7">
        <f t="shared" si="24"/>
        <v>0.19796836392050854</v>
      </c>
      <c r="J51" s="7">
        <f t="shared" si="24"/>
        <v>0.1638508162446411</v>
      </c>
      <c r="K51" s="7">
        <f t="shared" si="24"/>
        <v>5.2501531118666976E-2</v>
      </c>
      <c r="L51" s="7"/>
      <c r="M51" s="7"/>
      <c r="N51" s="7"/>
      <c r="O51" s="7"/>
      <c r="P51" s="7"/>
      <c r="Q51" s="7"/>
      <c r="R51" s="7"/>
      <c r="S51" s="3">
        <f>S49/6</f>
        <v>94702</v>
      </c>
      <c r="T51" s="7"/>
      <c r="U51" s="7"/>
      <c r="V51" s="7"/>
      <c r="W51" s="7"/>
    </row>
    <row r="52" spans="1:23" x14ac:dyDescent="0.2">
      <c r="A52" s="1" t="s">
        <v>65</v>
      </c>
      <c r="B52" s="3">
        <f>B49-(2*(S$51))</f>
        <v>6836</v>
      </c>
      <c r="C52" s="3">
        <f>C49-(2*(T$51))</f>
        <v>198089</v>
      </c>
      <c r="D52">
        <f>D49</f>
        <v>62567</v>
      </c>
      <c r="E52">
        <f t="shared" ref="E52:F52" si="25">E49</f>
        <v>36023</v>
      </c>
      <c r="F52">
        <f t="shared" si="25"/>
        <v>32170</v>
      </c>
      <c r="H52">
        <f t="shared" ref="H52:K52" si="26">H49</f>
        <v>2950</v>
      </c>
      <c r="I52">
        <f t="shared" si="26"/>
        <v>18748</v>
      </c>
      <c r="J52">
        <f t="shared" si="26"/>
        <v>15517</v>
      </c>
      <c r="K52">
        <f t="shared" si="26"/>
        <v>4972</v>
      </c>
    </row>
    <row r="53" spans="1:23" x14ac:dyDescent="0.2">
      <c r="A53" s="1"/>
      <c r="B53" s="4">
        <v>2</v>
      </c>
      <c r="C53" s="4">
        <v>2</v>
      </c>
      <c r="D53" s="4">
        <v>1</v>
      </c>
      <c r="E53" s="4"/>
      <c r="L53" s="4"/>
      <c r="R53" s="6"/>
      <c r="W53" s="6"/>
    </row>
    <row r="54" spans="1:23" x14ac:dyDescent="0.2">
      <c r="A54" s="1"/>
    </row>
    <row r="55" spans="1:23" x14ac:dyDescent="0.2">
      <c r="A55" s="5" t="s">
        <v>212</v>
      </c>
    </row>
    <row r="56" spans="1:23" s="6" customFormat="1" x14ac:dyDescent="0.2">
      <c r="B56" s="6" t="s">
        <v>2</v>
      </c>
      <c r="C56" s="6" t="s">
        <v>137</v>
      </c>
      <c r="D56" s="6" t="s">
        <v>6</v>
      </c>
      <c r="E56" s="6" t="s">
        <v>14</v>
      </c>
      <c r="F56" s="6" t="s">
        <v>9</v>
      </c>
      <c r="G56" s="6" t="s">
        <v>1</v>
      </c>
      <c r="H56" s="6" t="s">
        <v>8</v>
      </c>
      <c r="I56" s="6" t="s">
        <v>4</v>
      </c>
      <c r="J56" s="6" t="s">
        <v>5</v>
      </c>
      <c r="K56" s="6" t="s">
        <v>7</v>
      </c>
      <c r="L56" s="6" t="s">
        <v>136</v>
      </c>
      <c r="M56" s="6" t="s">
        <v>11</v>
      </c>
      <c r="N56" s="6" t="s">
        <v>12</v>
      </c>
      <c r="O56" s="6" t="s">
        <v>15</v>
      </c>
      <c r="P56" s="6" t="s">
        <v>3</v>
      </c>
      <c r="Q56" s="6" t="s">
        <v>16</v>
      </c>
      <c r="R56" s="6" t="s">
        <v>62</v>
      </c>
      <c r="S56" s="6" t="s">
        <v>19</v>
      </c>
    </row>
    <row r="57" spans="1:23" x14ac:dyDescent="0.2">
      <c r="A57" s="1" t="s">
        <v>139</v>
      </c>
      <c r="B57">
        <v>39154</v>
      </c>
      <c r="C57">
        <v>35156</v>
      </c>
      <c r="D57">
        <v>12314</v>
      </c>
      <c r="E57">
        <v>3784</v>
      </c>
      <c r="H57">
        <v>2497</v>
      </c>
      <c r="I57">
        <v>2187</v>
      </c>
      <c r="J57">
        <v>2811</v>
      </c>
      <c r="M57">
        <v>1203</v>
      </c>
      <c r="R57">
        <v>4597</v>
      </c>
      <c r="S57">
        <f>SUM(B57:Q57)</f>
        <v>99106</v>
      </c>
    </row>
    <row r="58" spans="1:23" x14ac:dyDescent="0.2">
      <c r="A58" s="1" t="s">
        <v>141</v>
      </c>
      <c r="B58">
        <v>35607</v>
      </c>
      <c r="C58">
        <v>37951</v>
      </c>
      <c r="D58">
        <v>28663</v>
      </c>
      <c r="E58">
        <v>2798</v>
      </c>
      <c r="I58">
        <v>1398</v>
      </c>
      <c r="J58">
        <v>879</v>
      </c>
      <c r="K58">
        <v>2354</v>
      </c>
      <c r="Q58">
        <v>1095</v>
      </c>
      <c r="R58">
        <v>3645</v>
      </c>
      <c r="S58">
        <f t="shared" ref="S58:S62" si="27">SUM(B58:Q58)</f>
        <v>110745</v>
      </c>
    </row>
    <row r="59" spans="1:23" x14ac:dyDescent="0.2">
      <c r="A59" s="1" t="s">
        <v>150</v>
      </c>
      <c r="B59">
        <v>37686</v>
      </c>
      <c r="C59">
        <v>29025</v>
      </c>
      <c r="D59">
        <v>34570</v>
      </c>
      <c r="E59">
        <v>2684</v>
      </c>
      <c r="I59">
        <v>1659</v>
      </c>
      <c r="J59">
        <v>1060</v>
      </c>
      <c r="K59">
        <v>2528</v>
      </c>
      <c r="R59">
        <v>2454</v>
      </c>
      <c r="S59">
        <f t="shared" si="27"/>
        <v>109212</v>
      </c>
    </row>
    <row r="60" spans="1:23" x14ac:dyDescent="0.2">
      <c r="A60" s="1" t="s">
        <v>161</v>
      </c>
      <c r="B60">
        <v>39697</v>
      </c>
      <c r="C60">
        <v>24132</v>
      </c>
      <c r="D60">
        <v>20332</v>
      </c>
      <c r="E60">
        <v>2686</v>
      </c>
      <c r="I60">
        <v>2328</v>
      </c>
      <c r="J60">
        <v>1682</v>
      </c>
      <c r="K60">
        <v>2243</v>
      </c>
      <c r="P60">
        <v>731</v>
      </c>
      <c r="R60">
        <v>4232</v>
      </c>
      <c r="S60">
        <f t="shared" si="27"/>
        <v>93831</v>
      </c>
    </row>
    <row r="61" spans="1:23" x14ac:dyDescent="0.2">
      <c r="A61" s="1" t="s">
        <v>165</v>
      </c>
      <c r="B61">
        <v>29217</v>
      </c>
      <c r="C61">
        <v>35806</v>
      </c>
      <c r="D61">
        <v>29986</v>
      </c>
      <c r="E61">
        <v>2327</v>
      </c>
      <c r="I61">
        <v>1372</v>
      </c>
      <c r="J61">
        <v>1340</v>
      </c>
      <c r="K61">
        <v>2407</v>
      </c>
      <c r="Q61">
        <v>1007</v>
      </c>
      <c r="R61">
        <v>3136</v>
      </c>
      <c r="S61">
        <f t="shared" si="27"/>
        <v>103462</v>
      </c>
    </row>
    <row r="62" spans="1:23" x14ac:dyDescent="0.2">
      <c r="A62" s="1" t="s">
        <v>63</v>
      </c>
      <c r="B62">
        <f t="shared" ref="B62:O62" si="28">SUM(B57:B61)</f>
        <v>181361</v>
      </c>
      <c r="C62">
        <f t="shared" si="28"/>
        <v>162070</v>
      </c>
      <c r="D62">
        <f t="shared" si="28"/>
        <v>125865</v>
      </c>
      <c r="E62">
        <f t="shared" si="28"/>
        <v>14279</v>
      </c>
      <c r="F62">
        <f t="shared" si="28"/>
        <v>0</v>
      </c>
      <c r="G62">
        <f t="shared" si="28"/>
        <v>0</v>
      </c>
      <c r="H62">
        <f t="shared" si="28"/>
        <v>2497</v>
      </c>
      <c r="I62">
        <f t="shared" si="28"/>
        <v>8944</v>
      </c>
      <c r="J62">
        <f t="shared" si="28"/>
        <v>7772</v>
      </c>
      <c r="K62">
        <f t="shared" si="28"/>
        <v>9532</v>
      </c>
      <c r="L62">
        <f t="shared" si="28"/>
        <v>0</v>
      </c>
      <c r="M62">
        <f t="shared" si="28"/>
        <v>1203</v>
      </c>
      <c r="N62">
        <f t="shared" si="28"/>
        <v>0</v>
      </c>
      <c r="O62">
        <f t="shared" si="28"/>
        <v>0</v>
      </c>
      <c r="P62">
        <f t="shared" ref="P62:R62" si="29">SUM(P57:P61)</f>
        <v>731</v>
      </c>
      <c r="Q62">
        <f t="shared" si="29"/>
        <v>2102</v>
      </c>
      <c r="R62">
        <f t="shared" si="29"/>
        <v>18064</v>
      </c>
      <c r="S62">
        <f t="shared" si="27"/>
        <v>516356</v>
      </c>
    </row>
    <row r="64" spans="1:23" x14ac:dyDescent="0.2">
      <c r="A64" s="1" t="s">
        <v>64</v>
      </c>
      <c r="B64" s="7">
        <f>B62/$S64</f>
        <v>2.1073948980935633</v>
      </c>
      <c r="C64" s="7">
        <f t="shared" ref="C64:E64" si="30">C62/$S64</f>
        <v>1.8832355971461552</v>
      </c>
      <c r="D64" s="7">
        <f t="shared" si="30"/>
        <v>1.4625374741457444</v>
      </c>
      <c r="E64" s="7">
        <f t="shared" si="30"/>
        <v>0.1659204114990433</v>
      </c>
      <c r="F64" s="7"/>
      <c r="G64" s="7"/>
      <c r="H64" s="7">
        <f t="shared" ref="H64:M64" si="31">H62/$S64</f>
        <v>2.9014865712802797E-2</v>
      </c>
      <c r="I64" s="7">
        <f t="shared" si="31"/>
        <v>0.10392829753116067</v>
      </c>
      <c r="J64" s="7">
        <f t="shared" si="31"/>
        <v>9.0309786271487114E-2</v>
      </c>
      <c r="K64" s="7">
        <f t="shared" si="31"/>
        <v>0.11076079294130407</v>
      </c>
      <c r="L64" s="7"/>
      <c r="M64" s="7">
        <f t="shared" si="31"/>
        <v>1.3978727854426018E-2</v>
      </c>
      <c r="N64" s="7"/>
      <c r="O64" s="7"/>
      <c r="P64" s="7"/>
      <c r="Q64" s="7"/>
      <c r="R64" s="7"/>
      <c r="S64" s="3">
        <f>S62/6</f>
        <v>86059.333333333328</v>
      </c>
      <c r="T64" s="7"/>
      <c r="U64" s="7"/>
      <c r="V64" s="7"/>
      <c r="W64" s="7"/>
    </row>
    <row r="65" spans="1:23" x14ac:dyDescent="0.2">
      <c r="A65" s="1" t="s">
        <v>65</v>
      </c>
      <c r="B65" s="3">
        <f>B62-(2*(S$64))</f>
        <v>9242.333333333343</v>
      </c>
      <c r="C65" s="3">
        <f>C62-(S$64)</f>
        <v>76010.666666666672</v>
      </c>
      <c r="D65" s="3">
        <f>D62-(S$64)</f>
        <v>39805.666666666672</v>
      </c>
      <c r="E65">
        <f t="shared" ref="E65" si="32">E62</f>
        <v>14279</v>
      </c>
      <c r="H65">
        <f t="shared" ref="H65:M65" si="33">H62</f>
        <v>2497</v>
      </c>
      <c r="I65">
        <f t="shared" si="33"/>
        <v>8944</v>
      </c>
      <c r="J65">
        <f t="shared" si="33"/>
        <v>7772</v>
      </c>
      <c r="K65">
        <f t="shared" si="33"/>
        <v>9532</v>
      </c>
      <c r="M65">
        <f t="shared" si="33"/>
        <v>1203</v>
      </c>
    </row>
    <row r="66" spans="1:23" x14ac:dyDescent="0.2">
      <c r="A66" s="1"/>
      <c r="B66" s="4">
        <v>2</v>
      </c>
      <c r="C66" s="4">
        <v>2</v>
      </c>
      <c r="D66" s="4">
        <v>1</v>
      </c>
      <c r="E66" s="4"/>
      <c r="L66" s="4"/>
      <c r="R66" s="6"/>
      <c r="W66" s="6"/>
    </row>
    <row r="68" spans="1:23" x14ac:dyDescent="0.2">
      <c r="A68" s="5" t="s">
        <v>213</v>
      </c>
    </row>
    <row r="69" spans="1:23" s="6" customFormat="1" x14ac:dyDescent="0.2">
      <c r="B69" s="6" t="s">
        <v>2</v>
      </c>
      <c r="C69" s="6" t="s">
        <v>137</v>
      </c>
      <c r="D69" s="6" t="s">
        <v>6</v>
      </c>
      <c r="E69" s="6" t="s">
        <v>14</v>
      </c>
      <c r="F69" s="6" t="s">
        <v>9</v>
      </c>
      <c r="G69" s="6" t="s">
        <v>1</v>
      </c>
      <c r="H69" s="6" t="s">
        <v>8</v>
      </c>
      <c r="I69" s="6" t="s">
        <v>4</v>
      </c>
      <c r="J69" s="6" t="s">
        <v>5</v>
      </c>
      <c r="K69" s="6" t="s">
        <v>7</v>
      </c>
      <c r="L69" s="6" t="s">
        <v>136</v>
      </c>
      <c r="M69" s="6" t="s">
        <v>11</v>
      </c>
      <c r="N69" s="6" t="s">
        <v>12</v>
      </c>
      <c r="O69" s="6" t="s">
        <v>15</v>
      </c>
      <c r="P69" s="6" t="s">
        <v>3</v>
      </c>
      <c r="Q69" s="6" t="s">
        <v>16</v>
      </c>
      <c r="R69" s="6" t="s">
        <v>62</v>
      </c>
      <c r="S69" s="6" t="s">
        <v>19</v>
      </c>
    </row>
    <row r="70" spans="1:23" x14ac:dyDescent="0.2">
      <c r="A70" s="1" t="s">
        <v>140</v>
      </c>
      <c r="B70">
        <v>34247</v>
      </c>
      <c r="C70">
        <v>42777</v>
      </c>
      <c r="D70">
        <v>12689</v>
      </c>
      <c r="E70">
        <v>7650</v>
      </c>
      <c r="F70">
        <v>3375</v>
      </c>
      <c r="I70">
        <v>3924</v>
      </c>
      <c r="J70">
        <v>3325</v>
      </c>
      <c r="R70">
        <v>3986</v>
      </c>
      <c r="S70">
        <f>SUM(B70:Q70)</f>
        <v>107987</v>
      </c>
    </row>
    <row r="71" spans="1:23" x14ac:dyDescent="0.2">
      <c r="A71" s="1" t="s">
        <v>145</v>
      </c>
      <c r="B71">
        <v>30526</v>
      </c>
      <c r="C71">
        <v>45627</v>
      </c>
      <c r="D71">
        <v>10359</v>
      </c>
      <c r="E71">
        <v>8896</v>
      </c>
      <c r="F71">
        <v>3124</v>
      </c>
      <c r="I71">
        <v>4561</v>
      </c>
      <c r="J71">
        <v>2198</v>
      </c>
      <c r="K71">
        <v>4938</v>
      </c>
      <c r="P71">
        <v>1169</v>
      </c>
      <c r="R71">
        <v>6793</v>
      </c>
      <c r="S71">
        <f t="shared" ref="S71:S75" si="34">SUM(B71:Q71)</f>
        <v>111398</v>
      </c>
    </row>
    <row r="72" spans="1:23" x14ac:dyDescent="0.2">
      <c r="A72" s="1" t="s">
        <v>149</v>
      </c>
      <c r="B72">
        <v>36821</v>
      </c>
      <c r="C72">
        <v>33023</v>
      </c>
      <c r="D72">
        <v>12280</v>
      </c>
      <c r="E72">
        <v>11049</v>
      </c>
      <c r="F72">
        <v>3186</v>
      </c>
      <c r="I72">
        <v>5041</v>
      </c>
      <c r="J72">
        <v>5459</v>
      </c>
      <c r="P72">
        <v>669</v>
      </c>
      <c r="R72">
        <v>7440</v>
      </c>
      <c r="S72">
        <f t="shared" si="34"/>
        <v>107528</v>
      </c>
    </row>
    <row r="73" spans="1:23" x14ac:dyDescent="0.2">
      <c r="A73" s="1" t="s">
        <v>162</v>
      </c>
      <c r="B73">
        <v>54891</v>
      </c>
      <c r="C73">
        <v>21976</v>
      </c>
      <c r="D73">
        <v>13979</v>
      </c>
      <c r="E73">
        <v>5738</v>
      </c>
      <c r="I73">
        <v>2985</v>
      </c>
      <c r="J73">
        <v>3058</v>
      </c>
      <c r="N73">
        <v>1435</v>
      </c>
      <c r="R73">
        <v>4128</v>
      </c>
      <c r="S73">
        <f t="shared" si="34"/>
        <v>104062</v>
      </c>
    </row>
    <row r="74" spans="1:23" x14ac:dyDescent="0.2">
      <c r="A74" s="1" t="s">
        <v>164</v>
      </c>
      <c r="B74">
        <v>45303</v>
      </c>
      <c r="C74">
        <v>18101</v>
      </c>
      <c r="D74">
        <v>10032</v>
      </c>
      <c r="E74">
        <v>6021</v>
      </c>
      <c r="I74">
        <v>3300</v>
      </c>
      <c r="J74">
        <v>3862</v>
      </c>
      <c r="K74">
        <v>3416</v>
      </c>
      <c r="O74">
        <v>1634</v>
      </c>
      <c r="R74">
        <v>6304</v>
      </c>
      <c r="S74">
        <f t="shared" si="34"/>
        <v>91669</v>
      </c>
    </row>
    <row r="75" spans="1:23" x14ac:dyDescent="0.2">
      <c r="A75" s="1" t="s">
        <v>63</v>
      </c>
      <c r="B75">
        <f t="shared" ref="B75:O75" si="35">SUM(B70:B74)</f>
        <v>201788</v>
      </c>
      <c r="C75">
        <f t="shared" si="35"/>
        <v>161504</v>
      </c>
      <c r="D75">
        <f t="shared" si="35"/>
        <v>59339</v>
      </c>
      <c r="E75">
        <f t="shared" si="35"/>
        <v>39354</v>
      </c>
      <c r="F75">
        <f t="shared" si="35"/>
        <v>9685</v>
      </c>
      <c r="G75">
        <f t="shared" si="35"/>
        <v>0</v>
      </c>
      <c r="H75">
        <f t="shared" si="35"/>
        <v>0</v>
      </c>
      <c r="I75">
        <f t="shared" si="35"/>
        <v>19811</v>
      </c>
      <c r="J75">
        <f t="shared" si="35"/>
        <v>17902</v>
      </c>
      <c r="K75">
        <f t="shared" si="35"/>
        <v>8354</v>
      </c>
      <c r="L75">
        <f t="shared" si="35"/>
        <v>0</v>
      </c>
      <c r="M75">
        <f t="shared" si="35"/>
        <v>0</v>
      </c>
      <c r="N75">
        <f t="shared" si="35"/>
        <v>1435</v>
      </c>
      <c r="O75">
        <f t="shared" si="35"/>
        <v>1634</v>
      </c>
      <c r="P75">
        <f t="shared" ref="P75:R75" si="36">SUM(P70:P74)</f>
        <v>1838</v>
      </c>
      <c r="Q75">
        <f t="shared" si="36"/>
        <v>0</v>
      </c>
      <c r="R75">
        <f t="shared" si="36"/>
        <v>28651</v>
      </c>
      <c r="S75">
        <f t="shared" si="34"/>
        <v>522644</v>
      </c>
    </row>
    <row r="77" spans="1:23" x14ac:dyDescent="0.2">
      <c r="A77" s="1" t="s">
        <v>64</v>
      </c>
      <c r="B77" s="7">
        <f>B75/$S77</f>
        <v>2.3165443399331096</v>
      </c>
      <c r="C77" s="7">
        <f t="shared" ref="C77:F77" si="37">C75/$S77</f>
        <v>1.8540804065482432</v>
      </c>
      <c r="D77" s="7">
        <f t="shared" si="37"/>
        <v>0.68121704257582605</v>
      </c>
      <c r="E77" s="7">
        <f t="shared" si="37"/>
        <v>0.45178744996594244</v>
      </c>
      <c r="F77" s="7">
        <f t="shared" si="37"/>
        <v>0.1111846687228783</v>
      </c>
      <c r="G77" s="7"/>
      <c r="H77" s="7"/>
      <c r="I77" s="7">
        <f t="shared" ref="I77:K77" si="38">I75/$S77</f>
        <v>0.22743205700247207</v>
      </c>
      <c r="J77" s="7">
        <f t="shared" si="38"/>
        <v>0.20551656576943389</v>
      </c>
      <c r="K77" s="7">
        <f t="shared" si="38"/>
        <v>9.5904669335149739E-2</v>
      </c>
      <c r="L77" s="7"/>
      <c r="M77" s="7"/>
      <c r="N77" s="7"/>
      <c r="O77" s="7"/>
      <c r="P77" s="7"/>
      <c r="Q77" s="7"/>
      <c r="R77" s="7"/>
      <c r="S77" s="3">
        <f>S75/6</f>
        <v>87107.333333333328</v>
      </c>
      <c r="T77" s="7"/>
      <c r="U77" s="7"/>
      <c r="V77" s="7"/>
      <c r="W77" s="7"/>
    </row>
    <row r="78" spans="1:23" x14ac:dyDescent="0.2">
      <c r="A78" s="1" t="s">
        <v>65</v>
      </c>
      <c r="B78" s="3">
        <f>B75-(2*(S$77))</f>
        <v>27573.333333333343</v>
      </c>
      <c r="C78" s="3">
        <f>C75-S$77</f>
        <v>74396.666666666672</v>
      </c>
      <c r="D78">
        <f>D75</f>
        <v>59339</v>
      </c>
      <c r="E78">
        <f t="shared" ref="E78:F78" si="39">E75</f>
        <v>39354</v>
      </c>
      <c r="F78">
        <f t="shared" si="39"/>
        <v>9685</v>
      </c>
      <c r="I78">
        <f t="shared" ref="I78:K78" si="40">I75</f>
        <v>19811</v>
      </c>
      <c r="J78">
        <f t="shared" si="40"/>
        <v>17902</v>
      </c>
      <c r="K78">
        <f t="shared" si="40"/>
        <v>8354</v>
      </c>
    </row>
    <row r="79" spans="1:23" x14ac:dyDescent="0.2">
      <c r="A79" s="1"/>
      <c r="B79" s="4">
        <v>2</v>
      </c>
      <c r="C79" s="4">
        <v>2</v>
      </c>
      <c r="D79" s="4">
        <v>1</v>
      </c>
      <c r="E79" s="4"/>
      <c r="L79" s="4"/>
      <c r="R79" s="6"/>
      <c r="W79" s="6"/>
    </row>
    <row r="81" spans="1:19" x14ac:dyDescent="0.2">
      <c r="A81" s="1" t="s">
        <v>214</v>
      </c>
      <c r="B81">
        <f t="shared" ref="B81:O81" si="41">B10+B23+B36+B49+B62+B75</f>
        <v>975848</v>
      </c>
      <c r="C81">
        <f t="shared" si="41"/>
        <v>1099623</v>
      </c>
      <c r="D81">
        <f t="shared" si="41"/>
        <v>370313</v>
      </c>
      <c r="E81">
        <f t="shared" si="41"/>
        <v>247071</v>
      </c>
      <c r="F81">
        <f t="shared" si="41"/>
        <v>118221</v>
      </c>
      <c r="G81">
        <f t="shared" si="41"/>
        <v>6216</v>
      </c>
      <c r="H81">
        <f t="shared" si="41"/>
        <v>18910</v>
      </c>
      <c r="I81">
        <f t="shared" si="41"/>
        <v>103287</v>
      </c>
      <c r="J81">
        <f t="shared" si="41"/>
        <v>83560</v>
      </c>
      <c r="K81">
        <f t="shared" si="41"/>
        <v>60471</v>
      </c>
      <c r="L81">
        <f t="shared" si="41"/>
        <v>51775</v>
      </c>
      <c r="M81">
        <f t="shared" si="41"/>
        <v>6606</v>
      </c>
      <c r="N81">
        <f t="shared" si="41"/>
        <v>1435</v>
      </c>
      <c r="O81">
        <f t="shared" si="41"/>
        <v>1634</v>
      </c>
      <c r="P81">
        <f t="shared" ref="P81:S81" si="42">P10+P23+P36+P49+P62+P75</f>
        <v>2569</v>
      </c>
      <c r="Q81">
        <f t="shared" si="42"/>
        <v>2102</v>
      </c>
      <c r="R81">
        <f t="shared" si="42"/>
        <v>163467</v>
      </c>
      <c r="S81">
        <f t="shared" si="42"/>
        <v>3149641</v>
      </c>
    </row>
    <row r="83" spans="1:19" x14ac:dyDescent="0.2">
      <c r="A83" t="s">
        <v>63</v>
      </c>
      <c r="B83" s="4">
        <f>B14+B27+B40+B53+B66+B79</f>
        <v>10</v>
      </c>
      <c r="C83" s="4">
        <f t="shared" ref="C83:L83" si="43">C14+C27+C40+C53+C66+C79</f>
        <v>12</v>
      </c>
      <c r="D83" s="4">
        <f t="shared" si="43"/>
        <v>5</v>
      </c>
      <c r="E83" s="4">
        <f t="shared" si="43"/>
        <v>2</v>
      </c>
      <c r="F83" s="4">
        <f t="shared" si="43"/>
        <v>0</v>
      </c>
      <c r="G83" s="4"/>
      <c r="H83" s="4"/>
      <c r="I83" s="4"/>
      <c r="J83" s="4"/>
      <c r="K83" s="4"/>
      <c r="L83" s="4">
        <f t="shared" si="43"/>
        <v>1</v>
      </c>
    </row>
  </sheetData>
  <mergeCells count="2">
    <mergeCell ref="A1:S1"/>
    <mergeCell ref="B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A129-5D07-4B54-9B24-37E0B0F1C824}">
  <dimension ref="A2:W32"/>
  <sheetViews>
    <sheetView workbookViewId="0">
      <selection activeCell="A3" sqref="A3:N3"/>
    </sheetView>
  </sheetViews>
  <sheetFormatPr baseColWidth="10" defaultColWidth="8.83203125" defaultRowHeight="15" x14ac:dyDescent="0.2"/>
  <cols>
    <col min="14" max="14" width="9.33203125" bestFit="1" customWidth="1"/>
  </cols>
  <sheetData>
    <row r="2" spans="1:23" ht="19" x14ac:dyDescent="0.25">
      <c r="A2" s="17" t="s">
        <v>250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23" ht="16" x14ac:dyDescent="0.2">
      <c r="A3" s="21" t="s">
        <v>254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3" x14ac:dyDescent="0.2">
      <c r="A4" s="4" t="s">
        <v>243</v>
      </c>
    </row>
    <row r="5" spans="1:23" x14ac:dyDescent="0.2">
      <c r="B5" t="s">
        <v>2</v>
      </c>
      <c r="C5" t="s">
        <v>10</v>
      </c>
      <c r="D5" t="s">
        <v>13</v>
      </c>
      <c r="E5" t="s">
        <v>6</v>
      </c>
      <c r="F5" t="s">
        <v>14</v>
      </c>
      <c r="G5" t="s">
        <v>9</v>
      </c>
      <c r="H5" t="s">
        <v>1</v>
      </c>
      <c r="I5" t="s">
        <v>168</v>
      </c>
      <c r="J5" t="s">
        <v>4</v>
      </c>
      <c r="K5" t="s">
        <v>5</v>
      </c>
      <c r="L5" t="s">
        <v>16</v>
      </c>
      <c r="M5" t="s">
        <v>62</v>
      </c>
      <c r="N5" t="s">
        <v>19</v>
      </c>
    </row>
    <row r="6" spans="1:23" x14ac:dyDescent="0.2">
      <c r="A6" s="1" t="s">
        <v>169</v>
      </c>
      <c r="B6">
        <v>53036</v>
      </c>
      <c r="C6">
        <v>27571</v>
      </c>
      <c r="E6">
        <v>21642</v>
      </c>
      <c r="F6">
        <v>4584</v>
      </c>
      <c r="H6">
        <v>2745</v>
      </c>
      <c r="J6">
        <v>3144</v>
      </c>
      <c r="L6">
        <v>1367</v>
      </c>
      <c r="M6">
        <v>4478</v>
      </c>
      <c r="N6">
        <f t="shared" ref="N6:N11" si="0">SUM(B6:L6)</f>
        <v>114089</v>
      </c>
    </row>
    <row r="7" spans="1:23" x14ac:dyDescent="0.2">
      <c r="A7" s="1" t="s">
        <v>172</v>
      </c>
      <c r="B7">
        <v>24053</v>
      </c>
      <c r="C7">
        <v>37287</v>
      </c>
      <c r="D7">
        <v>3288</v>
      </c>
      <c r="E7">
        <v>6323</v>
      </c>
      <c r="F7">
        <v>10652</v>
      </c>
      <c r="G7">
        <v>18745</v>
      </c>
      <c r="J7">
        <v>2677</v>
      </c>
      <c r="K7">
        <v>3856</v>
      </c>
      <c r="M7">
        <v>8194</v>
      </c>
      <c r="N7">
        <f t="shared" si="0"/>
        <v>106881</v>
      </c>
    </row>
    <row r="8" spans="1:23" x14ac:dyDescent="0.2">
      <c r="A8" s="1" t="s">
        <v>173</v>
      </c>
      <c r="B8">
        <v>54145</v>
      </c>
      <c r="C8">
        <v>25984</v>
      </c>
      <c r="E8">
        <v>15246</v>
      </c>
      <c r="F8">
        <v>5594</v>
      </c>
      <c r="G8">
        <v>1786</v>
      </c>
      <c r="H8">
        <v>1565</v>
      </c>
      <c r="J8">
        <v>4782</v>
      </c>
      <c r="K8">
        <v>2646</v>
      </c>
      <c r="L8">
        <v>723</v>
      </c>
      <c r="M8">
        <v>7624</v>
      </c>
      <c r="N8">
        <f t="shared" si="0"/>
        <v>112471</v>
      </c>
    </row>
    <row r="9" spans="1:23" x14ac:dyDescent="0.2">
      <c r="A9" s="1" t="s">
        <v>175</v>
      </c>
      <c r="B9">
        <v>50764</v>
      </c>
      <c r="C9">
        <v>23871</v>
      </c>
      <c r="E9">
        <v>13134</v>
      </c>
      <c r="F9">
        <v>7152</v>
      </c>
      <c r="H9">
        <v>2524</v>
      </c>
      <c r="J9">
        <v>4263</v>
      </c>
      <c r="K9">
        <v>3521</v>
      </c>
      <c r="L9">
        <v>919</v>
      </c>
      <c r="M9">
        <v>6985</v>
      </c>
      <c r="N9">
        <f t="shared" si="0"/>
        <v>106148</v>
      </c>
    </row>
    <row r="10" spans="1:23" x14ac:dyDescent="0.2">
      <c r="A10" s="1" t="s">
        <v>177</v>
      </c>
      <c r="B10">
        <v>49463</v>
      </c>
      <c r="C10">
        <v>20852</v>
      </c>
      <c r="E10">
        <v>16166</v>
      </c>
      <c r="F10">
        <v>10654</v>
      </c>
      <c r="G10">
        <v>2749</v>
      </c>
      <c r="H10">
        <v>2343</v>
      </c>
      <c r="J10">
        <v>4454</v>
      </c>
      <c r="K10">
        <v>4901</v>
      </c>
      <c r="M10">
        <v>9968</v>
      </c>
      <c r="N10">
        <f t="shared" si="0"/>
        <v>111582</v>
      </c>
    </row>
    <row r="11" spans="1:23" x14ac:dyDescent="0.2">
      <c r="A11" s="1" t="s">
        <v>63</v>
      </c>
      <c r="B11">
        <f t="shared" ref="B11:I11" si="1">SUM(B6:B10)</f>
        <v>231461</v>
      </c>
      <c r="C11">
        <f t="shared" si="1"/>
        <v>135565</v>
      </c>
      <c r="D11">
        <f t="shared" si="1"/>
        <v>3288</v>
      </c>
      <c r="E11">
        <f t="shared" si="1"/>
        <v>72511</v>
      </c>
      <c r="F11">
        <f t="shared" si="1"/>
        <v>38636</v>
      </c>
      <c r="G11">
        <f t="shared" si="1"/>
        <v>23280</v>
      </c>
      <c r="H11">
        <f t="shared" si="1"/>
        <v>9177</v>
      </c>
      <c r="I11">
        <f t="shared" si="1"/>
        <v>0</v>
      </c>
      <c r="J11">
        <f t="shared" ref="J11:M11" si="2">SUM(J6:J10)</f>
        <v>19320</v>
      </c>
      <c r="K11">
        <f t="shared" si="2"/>
        <v>14924</v>
      </c>
      <c r="L11">
        <f t="shared" si="2"/>
        <v>3009</v>
      </c>
      <c r="M11">
        <f t="shared" si="2"/>
        <v>37249</v>
      </c>
      <c r="N11">
        <f t="shared" si="0"/>
        <v>551171</v>
      </c>
    </row>
    <row r="13" spans="1:23" x14ac:dyDescent="0.2">
      <c r="A13" s="1" t="s">
        <v>64</v>
      </c>
      <c r="B13" s="7">
        <f>B11/$N$13</f>
        <v>2.5196644961364081</v>
      </c>
      <c r="C13" s="7">
        <f t="shared" ref="C13:L13" si="3">C11/$N$13</f>
        <v>1.4757489055120825</v>
      </c>
      <c r="D13" s="7">
        <f t="shared" si="3"/>
        <v>3.5792884603870673E-2</v>
      </c>
      <c r="E13" s="7">
        <f t="shared" si="3"/>
        <v>0.78934849620172332</v>
      </c>
      <c r="F13" s="7">
        <f t="shared" si="3"/>
        <v>0.42058816592309828</v>
      </c>
      <c r="G13" s="7">
        <f t="shared" si="3"/>
        <v>0.25342407347266094</v>
      </c>
      <c r="H13" s="7">
        <f t="shared" si="3"/>
        <v>9.9900031024854355E-2</v>
      </c>
      <c r="I13" s="7"/>
      <c r="J13" s="7">
        <f t="shared" si="3"/>
        <v>0.21031585478916706</v>
      </c>
      <c r="K13" s="7">
        <f t="shared" si="3"/>
        <v>0.1624613776849653</v>
      </c>
      <c r="L13" s="7">
        <f t="shared" si="3"/>
        <v>3.2755714651169963E-2</v>
      </c>
      <c r="M13" s="7"/>
      <c r="N13" s="3">
        <f>N11/6</f>
        <v>91861.833333333328</v>
      </c>
      <c r="O13" s="7"/>
      <c r="P13" s="7"/>
      <c r="Q13" s="7"/>
      <c r="R13" s="7"/>
      <c r="S13" s="3">
        <f>S11/6</f>
        <v>0</v>
      </c>
      <c r="T13" s="7"/>
      <c r="U13" s="7"/>
      <c r="V13" s="7"/>
      <c r="W13" s="7"/>
    </row>
    <row r="14" spans="1:23" x14ac:dyDescent="0.2">
      <c r="A14" s="1" t="s">
        <v>65</v>
      </c>
      <c r="B14" s="3">
        <f>B11-(2*($N$13))</f>
        <v>47737.333333333343</v>
      </c>
      <c r="C14" s="3">
        <f>C11-($N$13)</f>
        <v>43703.166666666672</v>
      </c>
      <c r="D14">
        <f>D11</f>
        <v>3288</v>
      </c>
      <c r="E14">
        <f t="shared" ref="E14:J14" si="4">E11</f>
        <v>72511</v>
      </c>
      <c r="F14">
        <f t="shared" si="4"/>
        <v>38636</v>
      </c>
      <c r="G14">
        <f t="shared" si="4"/>
        <v>23280</v>
      </c>
      <c r="H14">
        <f t="shared" si="4"/>
        <v>9177</v>
      </c>
      <c r="J14">
        <f t="shared" si="4"/>
        <v>19320</v>
      </c>
      <c r="K14">
        <f t="shared" ref="K14:L14" si="5">K11</f>
        <v>14924</v>
      </c>
      <c r="L14">
        <f t="shared" si="5"/>
        <v>3009</v>
      </c>
    </row>
    <row r="15" spans="1:23" x14ac:dyDescent="0.2">
      <c r="A15" s="1"/>
      <c r="B15" s="4">
        <v>2</v>
      </c>
      <c r="C15" s="4">
        <v>2</v>
      </c>
      <c r="D15" s="4"/>
      <c r="E15" s="4">
        <v>1</v>
      </c>
      <c r="L15" s="4"/>
      <c r="R15" s="6"/>
      <c r="W15" s="6"/>
    </row>
    <row r="17" spans="1:23" x14ac:dyDescent="0.2">
      <c r="A17" s="4" t="s">
        <v>242</v>
      </c>
    </row>
    <row r="18" spans="1:23" x14ac:dyDescent="0.2">
      <c r="B18" t="s">
        <v>2</v>
      </c>
      <c r="C18" t="s">
        <v>10</v>
      </c>
      <c r="D18" t="s">
        <v>13</v>
      </c>
      <c r="E18" t="s">
        <v>6</v>
      </c>
      <c r="F18" t="s">
        <v>14</v>
      </c>
      <c r="G18" t="s">
        <v>9</v>
      </c>
      <c r="H18" t="s">
        <v>1</v>
      </c>
      <c r="I18" t="s">
        <v>168</v>
      </c>
      <c r="J18" t="s">
        <v>4</v>
      </c>
      <c r="K18" t="s">
        <v>5</v>
      </c>
      <c r="L18" t="s">
        <v>16</v>
      </c>
      <c r="M18" t="s">
        <v>62</v>
      </c>
      <c r="N18" t="s">
        <v>19</v>
      </c>
    </row>
    <row r="19" spans="1:23" x14ac:dyDescent="0.2">
      <c r="A19" s="1" t="s">
        <v>170</v>
      </c>
      <c r="B19">
        <v>24453</v>
      </c>
      <c r="C19">
        <v>52460</v>
      </c>
      <c r="D19">
        <v>1893</v>
      </c>
      <c r="E19">
        <v>8866</v>
      </c>
      <c r="F19">
        <v>8908</v>
      </c>
      <c r="G19">
        <v>6370</v>
      </c>
      <c r="J19">
        <v>2983</v>
      </c>
      <c r="K19">
        <v>2781</v>
      </c>
      <c r="M19">
        <v>8934</v>
      </c>
      <c r="N19">
        <f t="shared" ref="N19:N24" si="6">SUM(B19:L19)</f>
        <v>108714</v>
      </c>
    </row>
    <row r="20" spans="1:23" x14ac:dyDescent="0.2">
      <c r="A20" s="1" t="s">
        <v>171</v>
      </c>
      <c r="B20">
        <v>50015</v>
      </c>
      <c r="C20">
        <v>38117</v>
      </c>
      <c r="E20">
        <v>20046</v>
      </c>
      <c r="F20">
        <v>3560</v>
      </c>
      <c r="J20">
        <v>3250</v>
      </c>
      <c r="K20">
        <v>2351</v>
      </c>
      <c r="M20">
        <v>3113</v>
      </c>
      <c r="N20">
        <f t="shared" si="6"/>
        <v>117339</v>
      </c>
    </row>
    <row r="21" spans="1:23" x14ac:dyDescent="0.2">
      <c r="A21" s="1" t="s">
        <v>174</v>
      </c>
      <c r="B21">
        <v>59758</v>
      </c>
      <c r="C21">
        <v>20994</v>
      </c>
      <c r="E21">
        <v>15149</v>
      </c>
      <c r="F21">
        <v>7018</v>
      </c>
      <c r="H21">
        <v>2051</v>
      </c>
      <c r="J21">
        <v>4165</v>
      </c>
      <c r="K21">
        <v>3560</v>
      </c>
      <c r="M21">
        <v>4959</v>
      </c>
      <c r="N21">
        <f t="shared" si="6"/>
        <v>112695</v>
      </c>
    </row>
    <row r="22" spans="1:23" x14ac:dyDescent="0.2">
      <c r="A22" s="1" t="s">
        <v>176</v>
      </c>
      <c r="B22">
        <v>26718</v>
      </c>
      <c r="C22">
        <v>29551</v>
      </c>
      <c r="E22">
        <v>17048</v>
      </c>
      <c r="F22">
        <v>7493</v>
      </c>
      <c r="I22">
        <v>37453</v>
      </c>
      <c r="J22">
        <v>3522</v>
      </c>
      <c r="K22">
        <v>3397</v>
      </c>
      <c r="M22">
        <v>4603</v>
      </c>
      <c r="N22">
        <f t="shared" si="6"/>
        <v>125182</v>
      </c>
    </row>
    <row r="23" spans="1:23" x14ac:dyDescent="0.2">
      <c r="A23" s="1" t="s">
        <v>178</v>
      </c>
      <c r="B23">
        <v>41333</v>
      </c>
      <c r="C23">
        <v>40228</v>
      </c>
      <c r="E23">
        <v>18295</v>
      </c>
      <c r="F23">
        <v>4035</v>
      </c>
      <c r="G23">
        <v>8413</v>
      </c>
      <c r="J23">
        <v>2553</v>
      </c>
      <c r="K23">
        <v>2280</v>
      </c>
      <c r="M23">
        <v>4049</v>
      </c>
      <c r="N23">
        <f t="shared" si="6"/>
        <v>117137</v>
      </c>
    </row>
    <row r="24" spans="1:23" x14ac:dyDescent="0.2">
      <c r="A24" s="1" t="s">
        <v>63</v>
      </c>
      <c r="B24">
        <f t="shared" ref="B24:I24" si="7">SUM(B19:B23)</f>
        <v>202277</v>
      </c>
      <c r="C24">
        <f t="shared" si="7"/>
        <v>181350</v>
      </c>
      <c r="D24">
        <f t="shared" si="7"/>
        <v>1893</v>
      </c>
      <c r="E24">
        <f t="shared" si="7"/>
        <v>79404</v>
      </c>
      <c r="F24">
        <f t="shared" si="7"/>
        <v>31014</v>
      </c>
      <c r="G24">
        <f t="shared" si="7"/>
        <v>14783</v>
      </c>
      <c r="H24">
        <f t="shared" si="7"/>
        <v>2051</v>
      </c>
      <c r="I24">
        <f t="shared" si="7"/>
        <v>37453</v>
      </c>
      <c r="J24">
        <f t="shared" ref="J24:M24" si="8">SUM(J19:J23)</f>
        <v>16473</v>
      </c>
      <c r="K24">
        <f t="shared" si="8"/>
        <v>14369</v>
      </c>
      <c r="L24">
        <f t="shared" si="8"/>
        <v>0</v>
      </c>
      <c r="M24">
        <f t="shared" si="8"/>
        <v>25658</v>
      </c>
      <c r="N24">
        <f t="shared" si="6"/>
        <v>581067</v>
      </c>
    </row>
    <row r="25" spans="1:23" x14ac:dyDescent="0.2">
      <c r="A25" s="1"/>
    </row>
    <row r="26" spans="1:23" x14ac:dyDescent="0.2">
      <c r="A26" s="1" t="s">
        <v>64</v>
      </c>
      <c r="B26" s="7">
        <f>B24/$N$26</f>
        <v>2.0886782419239092</v>
      </c>
      <c r="C26" s="7">
        <f t="shared" ref="C26:K26" si="9">C24/$N$26</f>
        <v>1.8725895636819851</v>
      </c>
      <c r="D26" s="7">
        <f t="shared" si="9"/>
        <v>1.9546799250344624E-2</v>
      </c>
      <c r="E26" s="7">
        <f t="shared" si="9"/>
        <v>0.8199123336895745</v>
      </c>
      <c r="F26" s="7">
        <f t="shared" si="9"/>
        <v>0.32024534175921193</v>
      </c>
      <c r="G26" s="7">
        <f t="shared" si="9"/>
        <v>0.15264676878914135</v>
      </c>
      <c r="H26" s="7">
        <f t="shared" si="9"/>
        <v>2.1178280645777509E-2</v>
      </c>
      <c r="I26" s="7">
        <f t="shared" si="9"/>
        <v>0.3867333715389103</v>
      </c>
      <c r="J26" s="7">
        <f t="shared" si="9"/>
        <v>0.17009742422130322</v>
      </c>
      <c r="K26" s="7">
        <f t="shared" si="9"/>
        <v>0.14837187449984254</v>
      </c>
      <c r="L26" s="7"/>
      <c r="M26" s="7"/>
      <c r="N26" s="3">
        <f>N24/6</f>
        <v>96844.5</v>
      </c>
      <c r="O26" s="7"/>
      <c r="P26" s="7"/>
      <c r="Q26" s="7"/>
      <c r="R26" s="7"/>
      <c r="S26" s="3">
        <f>S24/6</f>
        <v>0</v>
      </c>
      <c r="T26" s="7"/>
      <c r="U26" s="7"/>
      <c r="V26" s="7"/>
      <c r="W26" s="7"/>
    </row>
    <row r="27" spans="1:23" x14ac:dyDescent="0.2">
      <c r="A27" s="1" t="s">
        <v>65</v>
      </c>
      <c r="B27" s="3">
        <f>B24-(2*($N$26))</f>
        <v>8588</v>
      </c>
      <c r="C27" s="3">
        <f>C24-$N$26</f>
        <v>84505.5</v>
      </c>
      <c r="D27">
        <f>D24</f>
        <v>1893</v>
      </c>
      <c r="E27">
        <f t="shared" ref="E27:H27" si="10">E24</f>
        <v>79404</v>
      </c>
      <c r="F27">
        <f t="shared" si="10"/>
        <v>31014</v>
      </c>
      <c r="G27">
        <f t="shared" si="10"/>
        <v>14783</v>
      </c>
      <c r="H27">
        <f t="shared" si="10"/>
        <v>2051</v>
      </c>
      <c r="J27">
        <f t="shared" ref="J27:K27" si="11">J24</f>
        <v>16473</v>
      </c>
      <c r="K27">
        <f t="shared" si="11"/>
        <v>14369</v>
      </c>
    </row>
    <row r="28" spans="1:23" x14ac:dyDescent="0.2">
      <c r="A28" s="1"/>
      <c r="B28" s="4">
        <v>2</v>
      </c>
      <c r="C28" s="4">
        <v>2</v>
      </c>
      <c r="D28" s="4"/>
      <c r="E28" s="4">
        <v>1</v>
      </c>
      <c r="L28" s="4"/>
      <c r="R28" s="6"/>
      <c r="W28" s="6"/>
    </row>
    <row r="29" spans="1:23" x14ac:dyDescent="0.2">
      <c r="A29" s="1"/>
    </row>
    <row r="30" spans="1:23" x14ac:dyDescent="0.2">
      <c r="A30" s="1" t="s">
        <v>214</v>
      </c>
      <c r="B30">
        <f t="shared" ref="B30:I30" si="12">B11+B24</f>
        <v>433738</v>
      </c>
      <c r="C30">
        <f t="shared" si="12"/>
        <v>316915</v>
      </c>
      <c r="D30">
        <f t="shared" si="12"/>
        <v>5181</v>
      </c>
      <c r="E30">
        <f t="shared" si="12"/>
        <v>151915</v>
      </c>
      <c r="F30">
        <f t="shared" si="12"/>
        <v>69650</v>
      </c>
      <c r="G30">
        <f t="shared" si="12"/>
        <v>38063</v>
      </c>
      <c r="H30">
        <f t="shared" si="12"/>
        <v>11228</v>
      </c>
      <c r="I30">
        <f t="shared" si="12"/>
        <v>37453</v>
      </c>
      <c r="J30">
        <f t="shared" ref="J30:M30" si="13">J11+J24</f>
        <v>35793</v>
      </c>
      <c r="K30">
        <f t="shared" si="13"/>
        <v>29293</v>
      </c>
      <c r="L30">
        <f t="shared" si="13"/>
        <v>3009</v>
      </c>
      <c r="M30">
        <f t="shared" si="13"/>
        <v>62907</v>
      </c>
      <c r="N30">
        <f>SUM(B30:L30)</f>
        <v>1132238</v>
      </c>
    </row>
    <row r="32" spans="1:23" x14ac:dyDescent="0.2">
      <c r="A32" t="s">
        <v>63</v>
      </c>
      <c r="B32" s="4">
        <f>B15+B28</f>
        <v>4</v>
      </c>
      <c r="C32" s="4">
        <f t="shared" ref="C32:E32" si="14">C15+C28</f>
        <v>4</v>
      </c>
      <c r="D32" s="4"/>
      <c r="E32" s="4">
        <f t="shared" si="14"/>
        <v>2</v>
      </c>
    </row>
  </sheetData>
  <mergeCells count="2">
    <mergeCell ref="A2:N2"/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0769-182A-4DFD-B638-69D6FE4BCF15}">
  <dimension ref="A1:W13"/>
  <sheetViews>
    <sheetView workbookViewId="0">
      <selection activeCell="A2" sqref="A2:K2"/>
    </sheetView>
  </sheetViews>
  <sheetFormatPr baseColWidth="10" defaultColWidth="8.83203125" defaultRowHeight="15" x14ac:dyDescent="0.2"/>
  <cols>
    <col min="11" max="11" width="9.33203125" bestFit="1" customWidth="1"/>
  </cols>
  <sheetData>
    <row r="1" spans="1:23" ht="19" x14ac:dyDescent="0.25">
      <c r="A1" s="17" t="s">
        <v>250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3" ht="16" x14ac:dyDescent="0.2">
      <c r="A2" s="20" t="s">
        <v>192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23" x14ac:dyDescent="0.2">
      <c r="A3" t="s">
        <v>0</v>
      </c>
      <c r="B3" s="6" t="s">
        <v>2</v>
      </c>
      <c r="C3" s="6" t="s">
        <v>10</v>
      </c>
      <c r="D3" s="6" t="s">
        <v>6</v>
      </c>
      <c r="E3" s="6" t="s">
        <v>14</v>
      </c>
      <c r="F3" s="6" t="s">
        <v>9</v>
      </c>
      <c r="G3" s="6" t="s">
        <v>85</v>
      </c>
      <c r="H3" s="6" t="s">
        <v>4</v>
      </c>
      <c r="I3" s="6" t="s">
        <v>3</v>
      </c>
      <c r="J3" s="6" t="s">
        <v>62</v>
      </c>
      <c r="K3" s="6" t="s">
        <v>19</v>
      </c>
    </row>
    <row r="4" spans="1:23" x14ac:dyDescent="0.2">
      <c r="A4" s="1" t="s">
        <v>179</v>
      </c>
      <c r="B4">
        <v>28375</v>
      </c>
      <c r="C4">
        <v>22511</v>
      </c>
      <c r="D4">
        <v>9229</v>
      </c>
      <c r="E4">
        <v>4639</v>
      </c>
      <c r="F4">
        <v>3852</v>
      </c>
      <c r="H4">
        <v>2287</v>
      </c>
      <c r="I4">
        <v>701</v>
      </c>
      <c r="J4">
        <v>3031</v>
      </c>
      <c r="K4">
        <f>SUM(B4:I4)</f>
        <v>71594</v>
      </c>
    </row>
    <row r="5" spans="1:23" x14ac:dyDescent="0.2">
      <c r="A5" s="1" t="s">
        <v>180</v>
      </c>
      <c r="B5">
        <v>29579</v>
      </c>
      <c r="C5">
        <v>23700</v>
      </c>
      <c r="D5">
        <v>6318</v>
      </c>
      <c r="E5">
        <v>5709</v>
      </c>
      <c r="F5">
        <v>6174</v>
      </c>
      <c r="H5">
        <v>3360</v>
      </c>
      <c r="J5">
        <v>3553</v>
      </c>
      <c r="K5">
        <f>SUM(B5:I5)</f>
        <v>74840</v>
      </c>
    </row>
    <row r="6" spans="1:23" x14ac:dyDescent="0.2">
      <c r="A6" s="1" t="s">
        <v>181</v>
      </c>
      <c r="B6">
        <v>13539</v>
      </c>
      <c r="C6">
        <v>9239</v>
      </c>
      <c r="D6">
        <v>8908</v>
      </c>
      <c r="E6">
        <v>2834</v>
      </c>
      <c r="F6">
        <v>33011</v>
      </c>
      <c r="J6">
        <v>1677</v>
      </c>
      <c r="K6">
        <f>SUM(B6:I6)</f>
        <v>67531</v>
      </c>
    </row>
    <row r="7" spans="1:23" x14ac:dyDescent="0.2">
      <c r="A7" s="1" t="s">
        <v>182</v>
      </c>
      <c r="B7">
        <v>29842</v>
      </c>
      <c r="C7">
        <v>14403</v>
      </c>
      <c r="D7">
        <v>8016</v>
      </c>
      <c r="E7">
        <v>3793</v>
      </c>
      <c r="F7">
        <v>20408</v>
      </c>
      <c r="J7">
        <v>2340</v>
      </c>
      <c r="K7">
        <f>SUM(B7:I7)</f>
        <v>76462</v>
      </c>
    </row>
    <row r="8" spans="1:23" x14ac:dyDescent="0.2">
      <c r="A8" s="1" t="s">
        <v>183</v>
      </c>
      <c r="B8">
        <v>33100</v>
      </c>
      <c r="C8">
        <v>20135</v>
      </c>
      <c r="D8">
        <v>8362</v>
      </c>
      <c r="E8">
        <v>5165</v>
      </c>
      <c r="F8">
        <v>2462</v>
      </c>
      <c r="G8">
        <v>3457</v>
      </c>
      <c r="H8">
        <v>3628</v>
      </c>
      <c r="I8">
        <v>523</v>
      </c>
      <c r="J8">
        <v>5715</v>
      </c>
      <c r="K8">
        <f>SUM(B8:I8)</f>
        <v>76832</v>
      </c>
    </row>
    <row r="9" spans="1:23" x14ac:dyDescent="0.2">
      <c r="A9" s="1" t="s">
        <v>63</v>
      </c>
      <c r="B9">
        <f>SUM(B4:B8)</f>
        <v>134435</v>
      </c>
      <c r="C9">
        <f>SUM(C4:C8)</f>
        <v>89988</v>
      </c>
      <c r="D9">
        <f>SUM(D4:D8)</f>
        <v>40833</v>
      </c>
      <c r="E9">
        <f>SUM(E4:E8)</f>
        <v>22140</v>
      </c>
      <c r="F9">
        <f>SUM(F4:F8)</f>
        <v>65907</v>
      </c>
      <c r="G9">
        <f t="shared" ref="G9:K9" si="0">SUM(G4:G8)</f>
        <v>3457</v>
      </c>
      <c r="H9">
        <f>SUM(H4:H8)</f>
        <v>9275</v>
      </c>
      <c r="I9">
        <f t="shared" si="0"/>
        <v>1224</v>
      </c>
      <c r="J9">
        <f t="shared" si="0"/>
        <v>16316</v>
      </c>
      <c r="K9">
        <f t="shared" si="0"/>
        <v>367259</v>
      </c>
    </row>
    <row r="11" spans="1:23" x14ac:dyDescent="0.2">
      <c r="A11" s="1" t="s">
        <v>64</v>
      </c>
      <c r="B11" s="7">
        <f>B9/$K$11</f>
        <v>2.1962974358695089</v>
      </c>
      <c r="C11" s="7">
        <f t="shared" ref="C11:I11" si="1">C9/$K$11</f>
        <v>1.4701559389967298</v>
      </c>
      <c r="D11" s="7">
        <f t="shared" si="1"/>
        <v>0.66709869601561833</v>
      </c>
      <c r="E11" s="7">
        <f t="shared" si="1"/>
        <v>0.36170658853833398</v>
      </c>
      <c r="F11" s="7">
        <f t="shared" si="1"/>
        <v>1.0767387592952113</v>
      </c>
      <c r="G11" s="7">
        <f t="shared" si="1"/>
        <v>5.6477853503930468E-2</v>
      </c>
      <c r="H11" s="7">
        <f t="shared" si="1"/>
        <v>0.15152794077204371</v>
      </c>
      <c r="I11" s="7">
        <f t="shared" si="1"/>
        <v>1.999678700862334E-2</v>
      </c>
      <c r="J11" s="7"/>
      <c r="K11" s="3">
        <f>K9/6</f>
        <v>61209.833333333336</v>
      </c>
      <c r="L11" s="7"/>
      <c r="M11" s="7"/>
      <c r="N11" s="7"/>
      <c r="O11" s="7"/>
      <c r="P11" s="7"/>
      <c r="Q11" s="7"/>
      <c r="R11" s="7"/>
      <c r="S11" s="3">
        <f>S9/6</f>
        <v>0</v>
      </c>
      <c r="T11" s="7"/>
      <c r="U11" s="7"/>
      <c r="V11" s="7"/>
      <c r="W11" s="7"/>
    </row>
    <row r="12" spans="1:23" x14ac:dyDescent="0.2">
      <c r="A12" s="1" t="s">
        <v>65</v>
      </c>
      <c r="B12" s="3">
        <f>B9-(2*(K$11))</f>
        <v>12015.333333333328</v>
      </c>
      <c r="C12" s="3">
        <f>C9-K11</f>
        <v>28778.166666666664</v>
      </c>
      <c r="D12">
        <f>D9</f>
        <v>40833</v>
      </c>
      <c r="E12">
        <f t="shared" ref="E12:I12" si="2">E9</f>
        <v>22140</v>
      </c>
      <c r="F12" s="3">
        <f>F9-K11</f>
        <v>4697.1666666666642</v>
      </c>
      <c r="H12">
        <f t="shared" si="2"/>
        <v>9275</v>
      </c>
      <c r="I12">
        <f t="shared" si="2"/>
        <v>1224</v>
      </c>
    </row>
    <row r="13" spans="1:23" x14ac:dyDescent="0.2">
      <c r="A13" s="1"/>
      <c r="B13" s="4">
        <v>2</v>
      </c>
      <c r="C13" s="4">
        <v>1</v>
      </c>
      <c r="D13" s="4">
        <v>1</v>
      </c>
      <c r="E13" s="4"/>
      <c r="F13" s="4">
        <v>1</v>
      </c>
      <c r="L13" s="4"/>
      <c r="R13" s="6"/>
      <c r="W13" s="6"/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0EDD-9FF8-4561-B9DD-AC5BA129356B}">
  <dimension ref="A1:W116"/>
  <sheetViews>
    <sheetView workbookViewId="0">
      <pane ySplit="3" topLeftCell="A4" activePane="bottomLeft" state="frozen"/>
      <selection pane="bottomLeft" activeCell="M5" sqref="M5"/>
    </sheetView>
  </sheetViews>
  <sheetFormatPr baseColWidth="10" defaultColWidth="8.83203125" defaultRowHeight="15" x14ac:dyDescent="0.2"/>
  <cols>
    <col min="2" max="19" width="8.33203125" customWidth="1"/>
    <col min="20" max="20" width="9.33203125" bestFit="1" customWidth="1"/>
  </cols>
  <sheetData>
    <row r="1" spans="1:23" ht="19" x14ac:dyDescent="0.25">
      <c r="A1" s="17" t="s">
        <v>250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3" ht="16" x14ac:dyDescent="0.2">
      <c r="A2" s="20" t="s">
        <v>232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3" x14ac:dyDescent="0.2">
      <c r="A3" t="s">
        <v>0</v>
      </c>
      <c r="B3" s="6" t="s">
        <v>2</v>
      </c>
      <c r="C3" s="6" t="s">
        <v>10</v>
      </c>
      <c r="D3" s="6" t="s">
        <v>13</v>
      </c>
      <c r="E3" s="6" t="s">
        <v>6</v>
      </c>
      <c r="F3" s="6" t="s">
        <v>14</v>
      </c>
      <c r="G3" s="6" t="s">
        <v>9</v>
      </c>
      <c r="H3" s="6" t="s">
        <v>1</v>
      </c>
      <c r="I3" s="6" t="s">
        <v>8</v>
      </c>
      <c r="J3" s="6" t="s">
        <v>17</v>
      </c>
      <c r="K3" s="6" t="s">
        <v>4</v>
      </c>
      <c r="L3" s="6" t="s">
        <v>5</v>
      </c>
      <c r="M3" s="6" t="s">
        <v>7</v>
      </c>
      <c r="N3" s="6" t="s">
        <v>11</v>
      </c>
      <c r="O3" s="6" t="s">
        <v>12</v>
      </c>
      <c r="P3" s="6" t="s">
        <v>15</v>
      </c>
      <c r="Q3" s="6" t="s">
        <v>3</v>
      </c>
      <c r="R3" s="6" t="s">
        <v>16</v>
      </c>
      <c r="S3" s="6" t="s">
        <v>18</v>
      </c>
      <c r="T3" s="6" t="s">
        <v>19</v>
      </c>
    </row>
    <row r="4" spans="1:23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3" x14ac:dyDescent="0.2">
      <c r="A5" s="4" t="s">
        <v>189</v>
      </c>
    </row>
    <row r="6" spans="1:23" x14ac:dyDescent="0.2">
      <c r="A6" s="4"/>
      <c r="B6" s="6" t="s">
        <v>2</v>
      </c>
      <c r="C6" s="6" t="s">
        <v>10</v>
      </c>
      <c r="D6" s="6" t="s">
        <v>13</v>
      </c>
      <c r="E6" s="6" t="s">
        <v>6</v>
      </c>
      <c r="F6" s="6" t="s">
        <v>14</v>
      </c>
      <c r="G6" s="6" t="s">
        <v>9</v>
      </c>
      <c r="H6" s="6" t="s">
        <v>1</v>
      </c>
      <c r="I6" s="6" t="s">
        <v>8</v>
      </c>
      <c r="J6" s="6" t="s">
        <v>17</v>
      </c>
      <c r="K6" s="6" t="s">
        <v>4</v>
      </c>
      <c r="L6" s="6" t="s">
        <v>5</v>
      </c>
      <c r="M6" s="6" t="s">
        <v>7</v>
      </c>
      <c r="N6" s="6" t="s">
        <v>11</v>
      </c>
      <c r="O6" s="6" t="s">
        <v>12</v>
      </c>
      <c r="P6" s="6" t="s">
        <v>15</v>
      </c>
      <c r="Q6" s="6" t="s">
        <v>3</v>
      </c>
      <c r="R6" s="6" t="s">
        <v>16</v>
      </c>
      <c r="S6" s="6" t="s">
        <v>18</v>
      </c>
      <c r="T6" s="6" t="s">
        <v>19</v>
      </c>
    </row>
    <row r="7" spans="1:23" x14ac:dyDescent="0.2">
      <c r="A7" t="s">
        <v>22</v>
      </c>
      <c r="B7">
        <v>35771</v>
      </c>
      <c r="C7">
        <v>11176</v>
      </c>
      <c r="D7">
        <v>31707</v>
      </c>
      <c r="E7">
        <v>12079</v>
      </c>
      <c r="F7">
        <v>5262</v>
      </c>
      <c r="G7">
        <v>1121</v>
      </c>
      <c r="I7">
        <v>3666</v>
      </c>
      <c r="J7">
        <v>1708</v>
      </c>
      <c r="L7">
        <v>3153</v>
      </c>
      <c r="N7">
        <v>974</v>
      </c>
      <c r="S7">
        <v>6228</v>
      </c>
      <c r="T7">
        <f>SUM(B7:R7)</f>
        <v>106617</v>
      </c>
    </row>
    <row r="8" spans="1:23" x14ac:dyDescent="0.2">
      <c r="A8" t="s">
        <v>48</v>
      </c>
      <c r="B8">
        <v>19839</v>
      </c>
      <c r="D8">
        <v>51553</v>
      </c>
      <c r="E8">
        <v>9477</v>
      </c>
      <c r="F8">
        <v>11414</v>
      </c>
      <c r="K8">
        <v>3810</v>
      </c>
      <c r="L8">
        <v>3960</v>
      </c>
      <c r="N8">
        <v>2671</v>
      </c>
      <c r="Q8">
        <v>983</v>
      </c>
      <c r="S8">
        <v>7540</v>
      </c>
      <c r="T8">
        <f>SUM(B8:R8)</f>
        <v>103707</v>
      </c>
    </row>
    <row r="9" spans="1:23" x14ac:dyDescent="0.2">
      <c r="A9" t="s">
        <v>56</v>
      </c>
      <c r="B9">
        <v>11438</v>
      </c>
      <c r="C9">
        <v>47312</v>
      </c>
      <c r="E9">
        <v>3427</v>
      </c>
      <c r="F9">
        <v>4529</v>
      </c>
      <c r="G9">
        <v>34806</v>
      </c>
      <c r="I9">
        <v>3037</v>
      </c>
      <c r="K9">
        <v>1789</v>
      </c>
      <c r="L9">
        <v>2065</v>
      </c>
      <c r="S9">
        <v>6086</v>
      </c>
      <c r="T9">
        <f>SUM(B9:R9)</f>
        <v>108403</v>
      </c>
    </row>
    <row r="10" spans="1:23" x14ac:dyDescent="0.2">
      <c r="A10" t="s">
        <v>63</v>
      </c>
      <c r="B10">
        <f t="shared" ref="B10:T10" si="0">SUM(B7:B9)</f>
        <v>67048</v>
      </c>
      <c r="C10">
        <f t="shared" ref="C10:J10" si="1">SUM(C7:C9)</f>
        <v>58488</v>
      </c>
      <c r="D10">
        <f t="shared" si="1"/>
        <v>83260</v>
      </c>
      <c r="E10">
        <f t="shared" si="1"/>
        <v>24983</v>
      </c>
      <c r="F10">
        <f t="shared" si="1"/>
        <v>21205</v>
      </c>
      <c r="G10">
        <f t="shared" si="1"/>
        <v>35927</v>
      </c>
      <c r="H10">
        <f t="shared" si="1"/>
        <v>0</v>
      </c>
      <c r="I10">
        <f t="shared" si="1"/>
        <v>6703</v>
      </c>
      <c r="J10">
        <f t="shared" si="1"/>
        <v>1708</v>
      </c>
      <c r="K10">
        <f t="shared" si="0"/>
        <v>5599</v>
      </c>
      <c r="L10">
        <f t="shared" si="0"/>
        <v>9178</v>
      </c>
      <c r="M10">
        <f t="shared" si="0"/>
        <v>0</v>
      </c>
      <c r="N10">
        <f t="shared" si="0"/>
        <v>3645</v>
      </c>
      <c r="O10">
        <f t="shared" si="0"/>
        <v>0</v>
      </c>
      <c r="P10">
        <f>SUM(P7:P9)</f>
        <v>0</v>
      </c>
      <c r="Q10">
        <f>SUM(Q7:Q9)</f>
        <v>983</v>
      </c>
      <c r="R10">
        <f t="shared" si="0"/>
        <v>0</v>
      </c>
      <c r="S10">
        <f t="shared" si="0"/>
        <v>19854</v>
      </c>
      <c r="T10">
        <f t="shared" si="0"/>
        <v>318727</v>
      </c>
    </row>
    <row r="12" spans="1:23" x14ac:dyDescent="0.2">
      <c r="A12" s="1" t="s">
        <v>64</v>
      </c>
      <c r="B12" s="7">
        <f>B10/$T12</f>
        <v>0.84144738286997967</v>
      </c>
      <c r="C12" s="7">
        <f t="shared" ref="C12:Q12" si="2">C10/$T12</f>
        <v>0.73402002340561046</v>
      </c>
      <c r="D12" s="7">
        <f t="shared" si="2"/>
        <v>1.0449067697433854</v>
      </c>
      <c r="E12" s="7">
        <f t="shared" si="2"/>
        <v>0.31353478054887096</v>
      </c>
      <c r="F12" s="7">
        <f t="shared" si="2"/>
        <v>0.26612116325256413</v>
      </c>
      <c r="G12" s="7">
        <f t="shared" si="2"/>
        <v>0.45088116162107383</v>
      </c>
      <c r="H12" s="7"/>
      <c r="I12" s="7">
        <f t="shared" si="2"/>
        <v>8.4122148421690038E-2</v>
      </c>
      <c r="J12" s="7">
        <f t="shared" si="2"/>
        <v>2.1435272192189554E-2</v>
      </c>
      <c r="K12" s="7">
        <f t="shared" si="2"/>
        <v>7.0267031032827471E-2</v>
      </c>
      <c r="L12" s="7">
        <f t="shared" si="2"/>
        <v>0.11518321322009117</v>
      </c>
      <c r="M12" s="7"/>
      <c r="N12" s="7">
        <f t="shared" si="2"/>
        <v>4.5744477248554405E-2</v>
      </c>
      <c r="O12" s="7"/>
      <c r="P12" s="7"/>
      <c r="Q12" s="7">
        <f t="shared" si="2"/>
        <v>1.2336576443162958E-2</v>
      </c>
      <c r="R12" s="7"/>
      <c r="S12" s="3"/>
      <c r="T12" s="3">
        <f>T10/4</f>
        <v>79681.75</v>
      </c>
      <c r="U12" s="7"/>
      <c r="V12" s="7"/>
      <c r="W12" s="7"/>
    </row>
    <row r="13" spans="1:23" x14ac:dyDescent="0.2">
      <c r="A13" s="1" t="s">
        <v>65</v>
      </c>
      <c r="B13" s="3">
        <f>B10</f>
        <v>67048</v>
      </c>
      <c r="C13" s="3">
        <f t="shared" ref="C13:Q13" si="3">C10</f>
        <v>58488</v>
      </c>
      <c r="D13" s="3">
        <f>D10-T12</f>
        <v>3578.25</v>
      </c>
      <c r="E13" s="3">
        <f t="shared" si="3"/>
        <v>24983</v>
      </c>
      <c r="F13" s="3">
        <f t="shared" si="3"/>
        <v>21205</v>
      </c>
      <c r="G13" s="3">
        <f t="shared" si="3"/>
        <v>35927</v>
      </c>
      <c r="H13" s="3"/>
      <c r="I13" s="3">
        <f t="shared" si="3"/>
        <v>6703</v>
      </c>
      <c r="J13" s="3">
        <f t="shared" si="3"/>
        <v>1708</v>
      </c>
      <c r="K13" s="3">
        <f t="shared" si="3"/>
        <v>5599</v>
      </c>
      <c r="L13" s="3">
        <f t="shared" si="3"/>
        <v>9178</v>
      </c>
      <c r="M13" s="3"/>
      <c r="N13" s="3">
        <f t="shared" si="3"/>
        <v>3645</v>
      </c>
      <c r="O13" s="3"/>
      <c r="P13" s="3"/>
      <c r="Q13" s="3">
        <f t="shared" si="3"/>
        <v>983</v>
      </c>
    </row>
    <row r="14" spans="1:23" x14ac:dyDescent="0.2">
      <c r="A14" s="1"/>
      <c r="B14" s="4">
        <v>1</v>
      </c>
      <c r="C14" s="4">
        <v>1</v>
      </c>
      <c r="D14" s="4">
        <v>1</v>
      </c>
      <c r="E14" s="4"/>
      <c r="L14" s="4"/>
      <c r="R14" s="6"/>
      <c r="W14" s="6"/>
    </row>
    <row r="16" spans="1:23" x14ac:dyDescent="0.2">
      <c r="A16" s="4" t="s">
        <v>188</v>
      </c>
    </row>
    <row r="17" spans="1:23" x14ac:dyDescent="0.2">
      <c r="A17" s="4"/>
      <c r="B17" s="6" t="s">
        <v>2</v>
      </c>
      <c r="C17" s="6" t="s">
        <v>10</v>
      </c>
      <c r="D17" s="6" t="s">
        <v>13</v>
      </c>
      <c r="E17" s="6" t="s">
        <v>6</v>
      </c>
      <c r="F17" s="6" t="s">
        <v>14</v>
      </c>
      <c r="G17" s="6" t="s">
        <v>9</v>
      </c>
      <c r="H17" s="6" t="s">
        <v>1</v>
      </c>
      <c r="I17" s="6" t="s">
        <v>8</v>
      </c>
      <c r="J17" s="6" t="s">
        <v>17</v>
      </c>
      <c r="K17" s="6" t="s">
        <v>4</v>
      </c>
      <c r="L17" s="6" t="s">
        <v>5</v>
      </c>
      <c r="M17" s="6" t="s">
        <v>7</v>
      </c>
      <c r="N17" s="6" t="s">
        <v>11</v>
      </c>
      <c r="O17" s="6" t="s">
        <v>12</v>
      </c>
      <c r="P17" s="6" t="s">
        <v>15</v>
      </c>
      <c r="Q17" s="6" t="s">
        <v>3</v>
      </c>
      <c r="R17" s="6" t="s">
        <v>16</v>
      </c>
      <c r="S17" s="6" t="s">
        <v>18</v>
      </c>
      <c r="T17" s="6" t="s">
        <v>19</v>
      </c>
    </row>
    <row r="18" spans="1:23" x14ac:dyDescent="0.2">
      <c r="A18" t="s">
        <v>25</v>
      </c>
      <c r="B18">
        <v>26820</v>
      </c>
      <c r="C18">
        <v>45194</v>
      </c>
      <c r="E18">
        <v>12107</v>
      </c>
      <c r="F18">
        <v>5603</v>
      </c>
      <c r="G18">
        <v>11590</v>
      </c>
      <c r="H18">
        <v>2379</v>
      </c>
      <c r="K18">
        <v>3716</v>
      </c>
      <c r="L18">
        <v>3154</v>
      </c>
      <c r="S18">
        <v>5089</v>
      </c>
      <c r="T18">
        <f>SUM(B18:R18)</f>
        <v>110563</v>
      </c>
    </row>
    <row r="19" spans="1:23" x14ac:dyDescent="0.2">
      <c r="A19" t="s">
        <v>35</v>
      </c>
      <c r="B19">
        <v>22291</v>
      </c>
      <c r="D19">
        <v>55036</v>
      </c>
      <c r="E19">
        <v>8897</v>
      </c>
      <c r="F19">
        <v>15118</v>
      </c>
      <c r="N19">
        <v>3416</v>
      </c>
      <c r="S19">
        <v>3904</v>
      </c>
      <c r="T19">
        <f>SUM(B19:R19)</f>
        <v>104758</v>
      </c>
    </row>
    <row r="20" spans="1:23" x14ac:dyDescent="0.2">
      <c r="A20" t="s">
        <v>41</v>
      </c>
      <c r="B20">
        <v>8824</v>
      </c>
      <c r="C20">
        <v>32475</v>
      </c>
      <c r="E20">
        <v>3839</v>
      </c>
      <c r="F20">
        <v>7611</v>
      </c>
      <c r="G20">
        <v>46243</v>
      </c>
      <c r="I20">
        <v>3163</v>
      </c>
      <c r="L20">
        <v>1901</v>
      </c>
      <c r="N20">
        <v>1705</v>
      </c>
      <c r="S20">
        <v>6279</v>
      </c>
      <c r="T20">
        <f>SUM(B20:R20)</f>
        <v>105761</v>
      </c>
    </row>
    <row r="21" spans="1:23" x14ac:dyDescent="0.2">
      <c r="A21" t="s">
        <v>53</v>
      </c>
      <c r="B21">
        <v>20804</v>
      </c>
      <c r="C21">
        <v>32579</v>
      </c>
      <c r="E21">
        <v>5062</v>
      </c>
      <c r="F21">
        <v>8166</v>
      </c>
      <c r="G21">
        <v>27979</v>
      </c>
      <c r="I21">
        <v>3521</v>
      </c>
      <c r="K21">
        <v>2608</v>
      </c>
      <c r="L21">
        <v>1801</v>
      </c>
      <c r="S21">
        <v>6330</v>
      </c>
      <c r="T21">
        <f>SUM(B21:R21)</f>
        <v>102520</v>
      </c>
    </row>
    <row r="22" spans="1:23" x14ac:dyDescent="0.2">
      <c r="A22" t="s">
        <v>54</v>
      </c>
      <c r="B22">
        <v>25560</v>
      </c>
      <c r="D22">
        <v>48762</v>
      </c>
      <c r="E22">
        <v>8235</v>
      </c>
      <c r="F22">
        <v>12095</v>
      </c>
      <c r="K22">
        <v>4999</v>
      </c>
      <c r="L22">
        <v>4717</v>
      </c>
      <c r="Q22">
        <v>1082</v>
      </c>
      <c r="S22">
        <v>5556</v>
      </c>
      <c r="T22">
        <f>SUM(B22:R22)</f>
        <v>105450</v>
      </c>
    </row>
    <row r="23" spans="1:23" x14ac:dyDescent="0.2">
      <c r="A23" t="s">
        <v>63</v>
      </c>
      <c r="B23">
        <f t="shared" ref="B23:T23" si="4">SUM(B18:B22)</f>
        <v>104299</v>
      </c>
      <c r="C23">
        <f t="shared" ref="C23:J23" si="5">SUM(C18:C22)</f>
        <v>110248</v>
      </c>
      <c r="D23">
        <f t="shared" si="5"/>
        <v>103798</v>
      </c>
      <c r="E23">
        <f t="shared" si="5"/>
        <v>38140</v>
      </c>
      <c r="F23">
        <f t="shared" si="5"/>
        <v>48593</v>
      </c>
      <c r="G23">
        <f t="shared" si="5"/>
        <v>85812</v>
      </c>
      <c r="H23">
        <f t="shared" si="5"/>
        <v>2379</v>
      </c>
      <c r="I23">
        <f t="shared" si="5"/>
        <v>6684</v>
      </c>
      <c r="J23">
        <f t="shared" si="5"/>
        <v>0</v>
      </c>
      <c r="K23">
        <f t="shared" si="4"/>
        <v>11323</v>
      </c>
      <c r="L23">
        <f t="shared" si="4"/>
        <v>11573</v>
      </c>
      <c r="M23">
        <f t="shared" si="4"/>
        <v>0</v>
      </c>
      <c r="N23">
        <f t="shared" si="4"/>
        <v>5121</v>
      </c>
      <c r="O23">
        <f t="shared" si="4"/>
        <v>0</v>
      </c>
      <c r="P23">
        <f>SUM(P18:P22)</f>
        <v>0</v>
      </c>
      <c r="Q23">
        <f>SUM(Q18:Q22)</f>
        <v>1082</v>
      </c>
      <c r="R23">
        <f t="shared" si="4"/>
        <v>0</v>
      </c>
      <c r="S23">
        <f t="shared" si="4"/>
        <v>27158</v>
      </c>
      <c r="T23">
        <f t="shared" si="4"/>
        <v>529052</v>
      </c>
    </row>
    <row r="25" spans="1:23" x14ac:dyDescent="0.2">
      <c r="A25" s="1" t="s">
        <v>64</v>
      </c>
      <c r="B25" s="7">
        <f>B23/$T25</f>
        <v>1.1828591518414069</v>
      </c>
      <c r="C25" s="7">
        <f t="shared" ref="C25:G25" si="6">C23/$T25</f>
        <v>1.2503269999924393</v>
      </c>
      <c r="D25" s="7">
        <f t="shared" si="6"/>
        <v>1.1771772907011031</v>
      </c>
      <c r="E25" s="7">
        <f t="shared" si="6"/>
        <v>0.4325472732359012</v>
      </c>
      <c r="F25" s="7">
        <f t="shared" si="6"/>
        <v>0.55109516644866674</v>
      </c>
      <c r="G25" s="7">
        <f t="shared" si="6"/>
        <v>0.97319734166017713</v>
      </c>
      <c r="H25" s="7"/>
      <c r="I25" s="7">
        <f t="shared" ref="I25:L25" si="7">I23/$T25</f>
        <v>7.580351269818468E-2</v>
      </c>
      <c r="J25" s="7"/>
      <c r="K25" s="7">
        <f t="shared" si="7"/>
        <v>0.12841459818694573</v>
      </c>
      <c r="L25" s="7">
        <f t="shared" si="7"/>
        <v>0.1312498582369975</v>
      </c>
      <c r="M25" s="7"/>
      <c r="N25" s="7">
        <f t="shared" ref="N25" si="8">N23/$T25</f>
        <v>5.8077466865260885E-2</v>
      </c>
      <c r="O25" s="7"/>
      <c r="P25" s="7"/>
      <c r="Q25" s="7">
        <f t="shared" ref="Q25" si="9">Q23/$T25</f>
        <v>1.2271005496624151E-2</v>
      </c>
      <c r="R25" s="7"/>
      <c r="S25" s="3"/>
      <c r="T25" s="3">
        <f>T23/6</f>
        <v>88175.333333333328</v>
      </c>
      <c r="U25" s="7"/>
      <c r="V25" s="7"/>
      <c r="W25" s="7"/>
    </row>
    <row r="26" spans="1:23" x14ac:dyDescent="0.2">
      <c r="A26" s="1" t="s">
        <v>65</v>
      </c>
      <c r="B26" s="3">
        <f>B23-$T25</f>
        <v>16123.666666666672</v>
      </c>
      <c r="C26" s="3">
        <f t="shared" ref="C26:D26" si="10">C23-$T25</f>
        <v>22072.666666666672</v>
      </c>
      <c r="D26" s="3">
        <f t="shared" si="10"/>
        <v>15622.666666666672</v>
      </c>
      <c r="E26" s="3">
        <f t="shared" ref="E26:G26" si="11">E23</f>
        <v>38140</v>
      </c>
      <c r="F26" s="3">
        <f t="shared" si="11"/>
        <v>48593</v>
      </c>
      <c r="G26" s="3">
        <f t="shared" si="11"/>
        <v>85812</v>
      </c>
      <c r="H26" s="3"/>
      <c r="I26" s="3">
        <f t="shared" ref="I26:L26" si="12">I23</f>
        <v>6684</v>
      </c>
      <c r="J26" s="3"/>
      <c r="K26" s="3">
        <f t="shared" si="12"/>
        <v>11323</v>
      </c>
      <c r="L26" s="3">
        <f t="shared" si="12"/>
        <v>11573</v>
      </c>
      <c r="M26" s="3"/>
      <c r="N26" s="3">
        <f t="shared" ref="N26" si="13">N23</f>
        <v>5121</v>
      </c>
      <c r="O26" s="3"/>
      <c r="P26" s="3"/>
      <c r="Q26" s="3">
        <f t="shared" ref="Q26" si="14">Q23</f>
        <v>1082</v>
      </c>
    </row>
    <row r="27" spans="1:23" x14ac:dyDescent="0.2">
      <c r="A27" s="1"/>
      <c r="B27" s="4">
        <v>1</v>
      </c>
      <c r="C27" s="4">
        <v>1</v>
      </c>
      <c r="D27" s="4">
        <v>1</v>
      </c>
      <c r="E27" s="4"/>
      <c r="F27" s="4">
        <v>1</v>
      </c>
      <c r="G27" s="4">
        <v>1</v>
      </c>
      <c r="L27" s="4"/>
      <c r="R27" s="6"/>
      <c r="W27" s="6"/>
    </row>
    <row r="29" spans="1:23" x14ac:dyDescent="0.2">
      <c r="A29" s="4" t="s">
        <v>204</v>
      </c>
    </row>
    <row r="30" spans="1:23" x14ac:dyDescent="0.2">
      <c r="A30" s="4"/>
      <c r="B30" s="6" t="s">
        <v>2</v>
      </c>
      <c r="C30" s="6" t="s">
        <v>10</v>
      </c>
      <c r="D30" s="6" t="s">
        <v>13</v>
      </c>
      <c r="E30" s="6" t="s">
        <v>6</v>
      </c>
      <c r="F30" s="6" t="s">
        <v>14</v>
      </c>
      <c r="G30" s="6" t="s">
        <v>9</v>
      </c>
      <c r="H30" s="6" t="s">
        <v>1</v>
      </c>
      <c r="I30" s="6" t="s">
        <v>8</v>
      </c>
      <c r="J30" s="6" t="s">
        <v>17</v>
      </c>
      <c r="K30" s="6" t="s">
        <v>4</v>
      </c>
      <c r="L30" s="6" t="s">
        <v>5</v>
      </c>
      <c r="M30" s="6" t="s">
        <v>7</v>
      </c>
      <c r="N30" s="6" t="s">
        <v>11</v>
      </c>
      <c r="O30" s="6" t="s">
        <v>12</v>
      </c>
      <c r="P30" s="6" t="s">
        <v>15</v>
      </c>
      <c r="Q30" s="6" t="s">
        <v>3</v>
      </c>
      <c r="R30" s="6" t="s">
        <v>16</v>
      </c>
      <c r="S30" s="6" t="s">
        <v>18</v>
      </c>
      <c r="T30" s="6" t="s">
        <v>19</v>
      </c>
    </row>
    <row r="31" spans="1:23" x14ac:dyDescent="0.2">
      <c r="A31" t="s">
        <v>21</v>
      </c>
      <c r="B31">
        <v>44273</v>
      </c>
      <c r="C31">
        <v>29883</v>
      </c>
      <c r="E31">
        <v>14984</v>
      </c>
      <c r="F31">
        <v>8029</v>
      </c>
      <c r="G31">
        <v>2934</v>
      </c>
      <c r="L31">
        <v>3057</v>
      </c>
      <c r="N31">
        <v>1380</v>
      </c>
      <c r="S31">
        <v>3955</v>
      </c>
      <c r="T31">
        <f>SUM(B31:R31)</f>
        <v>104540</v>
      </c>
    </row>
    <row r="32" spans="1:23" x14ac:dyDescent="0.2">
      <c r="A32" t="s">
        <v>29</v>
      </c>
      <c r="B32">
        <v>47221</v>
      </c>
      <c r="C32">
        <v>27423</v>
      </c>
      <c r="E32">
        <v>17491</v>
      </c>
      <c r="F32">
        <v>10953</v>
      </c>
      <c r="G32">
        <v>3930</v>
      </c>
      <c r="P32">
        <v>3209</v>
      </c>
      <c r="S32">
        <v>3593</v>
      </c>
      <c r="T32">
        <f>SUM(B32:R32)</f>
        <v>110227</v>
      </c>
    </row>
    <row r="33" spans="1:23" x14ac:dyDescent="0.2">
      <c r="A33" t="s">
        <v>28</v>
      </c>
      <c r="B33">
        <v>38814</v>
      </c>
      <c r="C33">
        <v>35488</v>
      </c>
      <c r="E33">
        <v>14925</v>
      </c>
      <c r="F33">
        <v>3343</v>
      </c>
      <c r="G33">
        <v>4565</v>
      </c>
      <c r="I33">
        <v>3161</v>
      </c>
      <c r="K33">
        <v>2452</v>
      </c>
      <c r="N33">
        <v>1272</v>
      </c>
      <c r="S33">
        <v>4023</v>
      </c>
      <c r="T33">
        <f>SUM(B33:R33)</f>
        <v>104020</v>
      </c>
    </row>
    <row r="34" spans="1:23" x14ac:dyDescent="0.2">
      <c r="A34" t="s">
        <v>38</v>
      </c>
      <c r="B34">
        <v>40619</v>
      </c>
      <c r="C34">
        <v>31383</v>
      </c>
      <c r="E34">
        <v>10178</v>
      </c>
      <c r="F34">
        <v>10035</v>
      </c>
      <c r="H34">
        <v>2069</v>
      </c>
      <c r="I34">
        <v>5177</v>
      </c>
      <c r="L34">
        <v>4356</v>
      </c>
      <c r="S34">
        <v>4431</v>
      </c>
      <c r="T34">
        <f>SUM(B34:R34)</f>
        <v>103817</v>
      </c>
    </row>
    <row r="35" spans="1:23" x14ac:dyDescent="0.2">
      <c r="A35" t="s">
        <v>46</v>
      </c>
      <c r="B35">
        <v>43284</v>
      </c>
      <c r="C35">
        <v>25869</v>
      </c>
      <c r="E35">
        <v>15181</v>
      </c>
      <c r="F35">
        <v>6986</v>
      </c>
      <c r="G35">
        <v>2101</v>
      </c>
      <c r="L35">
        <v>4578</v>
      </c>
      <c r="N35">
        <v>1285</v>
      </c>
      <c r="S35">
        <v>4120</v>
      </c>
      <c r="T35">
        <f>SUM(B35:R35)</f>
        <v>99284</v>
      </c>
    </row>
    <row r="36" spans="1:23" x14ac:dyDescent="0.2">
      <c r="A36" t="s">
        <v>63</v>
      </c>
      <c r="B36">
        <f t="shared" ref="B36:T36" si="15">SUM(B31:B35)</f>
        <v>214211</v>
      </c>
      <c r="C36">
        <f t="shared" ref="C36:J36" si="16">SUM(C31:C35)</f>
        <v>150046</v>
      </c>
      <c r="D36">
        <f t="shared" si="16"/>
        <v>0</v>
      </c>
      <c r="E36">
        <f t="shared" si="16"/>
        <v>72759</v>
      </c>
      <c r="F36">
        <f t="shared" si="16"/>
        <v>39346</v>
      </c>
      <c r="G36">
        <f t="shared" si="16"/>
        <v>13530</v>
      </c>
      <c r="H36">
        <f t="shared" si="16"/>
        <v>2069</v>
      </c>
      <c r="I36">
        <f t="shared" si="16"/>
        <v>8338</v>
      </c>
      <c r="J36">
        <f t="shared" si="16"/>
        <v>0</v>
      </c>
      <c r="K36">
        <f t="shared" si="15"/>
        <v>2452</v>
      </c>
      <c r="L36">
        <f t="shared" si="15"/>
        <v>11991</v>
      </c>
      <c r="M36">
        <f t="shared" si="15"/>
        <v>0</v>
      </c>
      <c r="N36">
        <f t="shared" si="15"/>
        <v>3937</v>
      </c>
      <c r="O36">
        <f t="shared" si="15"/>
        <v>0</v>
      </c>
      <c r="P36">
        <f>SUM(P31:P35)</f>
        <v>3209</v>
      </c>
      <c r="Q36">
        <f>SUM(Q31:Q35)</f>
        <v>0</v>
      </c>
      <c r="R36">
        <f t="shared" si="15"/>
        <v>0</v>
      </c>
      <c r="S36">
        <f t="shared" si="15"/>
        <v>20122</v>
      </c>
      <c r="T36">
        <f t="shared" si="15"/>
        <v>521888</v>
      </c>
    </row>
    <row r="38" spans="1:23" x14ac:dyDescent="0.2">
      <c r="A38" s="1" t="s">
        <v>64</v>
      </c>
      <c r="B38" s="7">
        <f>B36/$T38</f>
        <v>2.4627238028082656</v>
      </c>
      <c r="C38" s="7">
        <f t="shared" ref="C38:G38" si="17">C36/$T38</f>
        <v>1.7250367895027285</v>
      </c>
      <c r="D38" s="7"/>
      <c r="E38" s="7">
        <f t="shared" si="17"/>
        <v>0.83648982157091178</v>
      </c>
      <c r="F38" s="7">
        <f t="shared" si="17"/>
        <v>0.45234992948678648</v>
      </c>
      <c r="G38" s="7">
        <f t="shared" si="17"/>
        <v>0.15555061622417071</v>
      </c>
      <c r="H38" s="7"/>
      <c r="I38" s="7">
        <f t="shared" ref="I38:L38" si="18">I36/$T38</f>
        <v>9.5859648047090573E-2</v>
      </c>
      <c r="J38" s="7"/>
      <c r="K38" s="7">
        <f t="shared" si="18"/>
        <v>2.8189956465755107E-2</v>
      </c>
      <c r="L38" s="7">
        <f t="shared" si="18"/>
        <v>0.1378571647556564</v>
      </c>
      <c r="M38" s="7"/>
      <c r="N38" s="7">
        <f t="shared" ref="N38" si="19">N36/$T38</f>
        <v>4.5262585075725059E-2</v>
      </c>
      <c r="O38" s="7"/>
      <c r="P38" s="7"/>
      <c r="Q38" s="7"/>
      <c r="R38" s="7"/>
      <c r="S38" s="3"/>
      <c r="T38" s="3">
        <f>T36/6</f>
        <v>86981.333333333328</v>
      </c>
      <c r="U38" s="7"/>
      <c r="V38" s="7"/>
      <c r="W38" s="7"/>
    </row>
    <row r="39" spans="1:23" x14ac:dyDescent="0.2">
      <c r="A39" s="1" t="s">
        <v>65</v>
      </c>
      <c r="B39" s="3">
        <f>B36-(2*($T38))</f>
        <v>40248.333333333343</v>
      </c>
      <c r="C39" s="3">
        <f t="shared" ref="C39" si="20">C36-$T38</f>
        <v>63064.666666666672</v>
      </c>
      <c r="D39" s="3"/>
      <c r="E39" s="3">
        <f t="shared" ref="E39:G39" si="21">E36</f>
        <v>72759</v>
      </c>
      <c r="F39" s="3">
        <f t="shared" si="21"/>
        <v>39346</v>
      </c>
      <c r="G39" s="3">
        <f t="shared" si="21"/>
        <v>13530</v>
      </c>
      <c r="H39" s="3"/>
      <c r="I39" s="3">
        <f t="shared" ref="I39:L39" si="22">I36</f>
        <v>8338</v>
      </c>
      <c r="J39" s="3"/>
      <c r="K39" s="3">
        <f t="shared" si="22"/>
        <v>2452</v>
      </c>
      <c r="L39" s="3">
        <f t="shared" si="22"/>
        <v>11991</v>
      </c>
      <c r="M39" s="3"/>
      <c r="N39" s="3">
        <f t="shared" ref="N39" si="23">N36</f>
        <v>3937</v>
      </c>
      <c r="O39" s="3"/>
      <c r="P39" s="3"/>
      <c r="Q39" s="3"/>
    </row>
    <row r="40" spans="1:23" x14ac:dyDescent="0.2">
      <c r="A40" s="1"/>
      <c r="B40" s="4">
        <v>2</v>
      </c>
      <c r="C40" s="4">
        <v>2</v>
      </c>
      <c r="D40" s="4"/>
      <c r="E40" s="4">
        <v>1</v>
      </c>
      <c r="F40" s="4"/>
      <c r="G40" s="4"/>
      <c r="L40" s="4"/>
      <c r="R40" s="6"/>
      <c r="W40" s="6"/>
    </row>
    <row r="42" spans="1:23" x14ac:dyDescent="0.2">
      <c r="A42" s="4" t="s">
        <v>205</v>
      </c>
    </row>
    <row r="43" spans="1:23" x14ac:dyDescent="0.2">
      <c r="A43" s="4"/>
      <c r="B43" s="6" t="s">
        <v>2</v>
      </c>
      <c r="C43" s="6" t="s">
        <v>10</v>
      </c>
      <c r="D43" s="6" t="s">
        <v>13</v>
      </c>
      <c r="E43" s="6" t="s">
        <v>6</v>
      </c>
      <c r="F43" s="6" t="s">
        <v>14</v>
      </c>
      <c r="G43" s="6" t="s">
        <v>9</v>
      </c>
      <c r="H43" s="6" t="s">
        <v>1</v>
      </c>
      <c r="I43" s="6" t="s">
        <v>8</v>
      </c>
      <c r="J43" s="6" t="s">
        <v>17</v>
      </c>
      <c r="K43" s="6" t="s">
        <v>4</v>
      </c>
      <c r="L43" s="6" t="s">
        <v>5</v>
      </c>
      <c r="M43" s="6" t="s">
        <v>7</v>
      </c>
      <c r="N43" s="6" t="s">
        <v>11</v>
      </c>
      <c r="O43" s="6" t="s">
        <v>12</v>
      </c>
      <c r="P43" s="6" t="s">
        <v>15</v>
      </c>
      <c r="Q43" s="6" t="s">
        <v>3</v>
      </c>
      <c r="R43" s="6" t="s">
        <v>16</v>
      </c>
      <c r="S43" s="6" t="s">
        <v>18</v>
      </c>
      <c r="T43" s="6" t="s">
        <v>19</v>
      </c>
    </row>
    <row r="44" spans="1:23" x14ac:dyDescent="0.2">
      <c r="A44" t="s">
        <v>24</v>
      </c>
      <c r="B44">
        <v>27423</v>
      </c>
      <c r="C44">
        <v>14102</v>
      </c>
      <c r="E44">
        <v>7439</v>
      </c>
      <c r="F44">
        <v>3375</v>
      </c>
      <c r="G44">
        <v>27019</v>
      </c>
      <c r="I44">
        <v>2843</v>
      </c>
      <c r="K44">
        <v>2211</v>
      </c>
      <c r="L44">
        <v>2308</v>
      </c>
      <c r="O44">
        <v>487</v>
      </c>
      <c r="Q44">
        <v>2624</v>
      </c>
      <c r="S44">
        <v>10657</v>
      </c>
      <c r="T44">
        <f>SUM(B44:R44)</f>
        <v>89831</v>
      </c>
    </row>
    <row r="45" spans="1:23" x14ac:dyDescent="0.2">
      <c r="A45" t="s">
        <v>33</v>
      </c>
      <c r="B45">
        <v>45786</v>
      </c>
      <c r="C45">
        <v>18125</v>
      </c>
      <c r="E45">
        <v>27171</v>
      </c>
      <c r="F45">
        <v>5135</v>
      </c>
      <c r="J45">
        <v>6705</v>
      </c>
      <c r="L45">
        <v>4545</v>
      </c>
      <c r="S45">
        <v>4250</v>
      </c>
      <c r="T45">
        <f>SUM(B45:R45)</f>
        <v>107467</v>
      </c>
    </row>
    <row r="46" spans="1:23" x14ac:dyDescent="0.2">
      <c r="A46" t="s">
        <v>34</v>
      </c>
      <c r="B46">
        <v>49044</v>
      </c>
      <c r="C46">
        <v>27539</v>
      </c>
      <c r="E46">
        <v>17933</v>
      </c>
      <c r="F46">
        <v>6290</v>
      </c>
      <c r="L46">
        <v>4396</v>
      </c>
      <c r="S46">
        <v>3538</v>
      </c>
      <c r="T46">
        <f>SUM(B46:R46)</f>
        <v>105202</v>
      </c>
    </row>
    <row r="47" spans="1:23" x14ac:dyDescent="0.2">
      <c r="A47" t="s">
        <v>37</v>
      </c>
      <c r="B47">
        <v>48834</v>
      </c>
      <c r="C47">
        <v>33087</v>
      </c>
      <c r="E47">
        <v>12244</v>
      </c>
      <c r="F47">
        <v>7137</v>
      </c>
      <c r="I47">
        <v>6535</v>
      </c>
      <c r="L47">
        <v>4216</v>
      </c>
      <c r="N47">
        <v>1377</v>
      </c>
      <c r="S47">
        <v>5210</v>
      </c>
      <c r="T47">
        <f>SUM(B47:R47)</f>
        <v>113430</v>
      </c>
    </row>
    <row r="48" spans="1:23" x14ac:dyDescent="0.2">
      <c r="A48" t="s">
        <v>49</v>
      </c>
      <c r="B48">
        <v>46064</v>
      </c>
      <c r="C48">
        <v>33874</v>
      </c>
      <c r="E48">
        <v>23594</v>
      </c>
      <c r="F48">
        <v>7665</v>
      </c>
      <c r="S48">
        <v>3098</v>
      </c>
      <c r="T48">
        <f>SUM(B48:R48)</f>
        <v>111197</v>
      </c>
    </row>
    <row r="49" spans="1:23" x14ac:dyDescent="0.2">
      <c r="A49" t="s">
        <v>63</v>
      </c>
      <c r="B49">
        <f t="shared" ref="B49:T49" si="24">SUM(B44:B48)</f>
        <v>217151</v>
      </c>
      <c r="C49">
        <f t="shared" ref="C49:J49" si="25">SUM(C44:C48)</f>
        <v>126727</v>
      </c>
      <c r="D49">
        <f t="shared" si="25"/>
        <v>0</v>
      </c>
      <c r="E49">
        <f t="shared" si="25"/>
        <v>88381</v>
      </c>
      <c r="F49">
        <f t="shared" si="25"/>
        <v>29602</v>
      </c>
      <c r="G49">
        <f t="shared" si="25"/>
        <v>27019</v>
      </c>
      <c r="H49">
        <f t="shared" si="25"/>
        <v>0</v>
      </c>
      <c r="I49">
        <f t="shared" si="25"/>
        <v>9378</v>
      </c>
      <c r="J49">
        <f t="shared" si="25"/>
        <v>6705</v>
      </c>
      <c r="K49">
        <f t="shared" si="24"/>
        <v>2211</v>
      </c>
      <c r="L49">
        <f t="shared" si="24"/>
        <v>15465</v>
      </c>
      <c r="M49">
        <f t="shared" si="24"/>
        <v>0</v>
      </c>
      <c r="N49">
        <f t="shared" si="24"/>
        <v>1377</v>
      </c>
      <c r="O49">
        <f t="shared" si="24"/>
        <v>487</v>
      </c>
      <c r="P49">
        <f>SUM(P44:P48)</f>
        <v>0</v>
      </c>
      <c r="Q49">
        <f>SUM(Q44:Q48)</f>
        <v>2624</v>
      </c>
      <c r="R49">
        <f t="shared" si="24"/>
        <v>0</v>
      </c>
      <c r="S49">
        <f t="shared" si="24"/>
        <v>26753</v>
      </c>
      <c r="T49">
        <f t="shared" si="24"/>
        <v>527127</v>
      </c>
    </row>
    <row r="51" spans="1:23" x14ac:dyDescent="0.2">
      <c r="A51" s="1" t="s">
        <v>64</v>
      </c>
      <c r="B51" s="7">
        <f>B49/$T51</f>
        <v>2.4717117506786788</v>
      </c>
      <c r="C51" s="7">
        <f t="shared" ref="C51:G51" si="26">C49/$T51</f>
        <v>1.4424645294208036</v>
      </c>
      <c r="D51" s="7"/>
      <c r="E51" s="7">
        <f t="shared" si="26"/>
        <v>1.00599286319995</v>
      </c>
      <c r="F51" s="7">
        <f t="shared" si="26"/>
        <v>0.33694346903118222</v>
      </c>
      <c r="G51" s="7">
        <f t="shared" si="26"/>
        <v>0.30754258461433392</v>
      </c>
      <c r="H51" s="7"/>
      <c r="I51" s="7">
        <f t="shared" ref="I51:L51" si="27">I49/$T51</f>
        <v>0.10674467443329597</v>
      </c>
      <c r="J51" s="7">
        <f t="shared" si="27"/>
        <v>7.6319368956627151E-2</v>
      </c>
      <c r="K51" s="7">
        <f t="shared" si="27"/>
        <v>2.5166610702923583E-2</v>
      </c>
      <c r="L51" s="7">
        <f t="shared" si="27"/>
        <v>0.17602968544582234</v>
      </c>
      <c r="M51" s="7"/>
      <c r="N51" s="7">
        <f t="shared" ref="N51" si="28">N49/$T51</f>
        <v>1.5673642215253629E-2</v>
      </c>
      <c r="O51" s="7"/>
      <c r="P51" s="7"/>
      <c r="Q51" s="7">
        <f t="shared" ref="Q51" si="29">Q49/$T51</f>
        <v>2.9867565121877649E-2</v>
      </c>
      <c r="R51" s="7"/>
      <c r="S51" s="3"/>
      <c r="T51" s="3">
        <f>T49/6</f>
        <v>87854.5</v>
      </c>
      <c r="U51" s="7"/>
      <c r="V51" s="7"/>
      <c r="W51" s="7"/>
    </row>
    <row r="52" spans="1:23" x14ac:dyDescent="0.2">
      <c r="A52" s="1" t="s">
        <v>65</v>
      </c>
      <c r="B52" s="3">
        <f>B49-(2*($T51))</f>
        <v>41442</v>
      </c>
      <c r="C52" s="3">
        <f t="shared" ref="C52" si="30">C49-$T51</f>
        <v>38872.5</v>
      </c>
      <c r="D52" s="3"/>
      <c r="E52" s="3">
        <f>E49-T51</f>
        <v>526.5</v>
      </c>
      <c r="F52" s="3">
        <f t="shared" ref="F52:G52" si="31">F49</f>
        <v>29602</v>
      </c>
      <c r="G52" s="3">
        <f t="shared" si="31"/>
        <v>27019</v>
      </c>
      <c r="H52" s="3"/>
      <c r="I52" s="3">
        <f t="shared" ref="I52:L52" si="32">I49</f>
        <v>9378</v>
      </c>
      <c r="J52" s="3">
        <f t="shared" si="32"/>
        <v>6705</v>
      </c>
      <c r="K52" s="3">
        <f t="shared" si="32"/>
        <v>2211</v>
      </c>
      <c r="L52" s="3">
        <f t="shared" si="32"/>
        <v>15465</v>
      </c>
      <c r="M52" s="3"/>
      <c r="N52" s="3">
        <f t="shared" ref="N52" si="33">N49</f>
        <v>1377</v>
      </c>
      <c r="O52" s="3"/>
      <c r="P52" s="3"/>
      <c r="Q52" s="3">
        <f t="shared" ref="Q52" si="34">Q49</f>
        <v>2624</v>
      </c>
    </row>
    <row r="53" spans="1:23" x14ac:dyDescent="0.2">
      <c r="A53" s="1"/>
      <c r="B53" s="4">
        <v>3</v>
      </c>
      <c r="C53" s="4">
        <v>1</v>
      </c>
      <c r="D53" s="4"/>
      <c r="E53" s="4">
        <v>1</v>
      </c>
      <c r="F53" s="4"/>
      <c r="G53" s="4"/>
      <c r="L53" s="4"/>
      <c r="R53" s="6"/>
      <c r="W53" s="6"/>
    </row>
    <row r="55" spans="1:23" x14ac:dyDescent="0.2">
      <c r="A55" s="4" t="s">
        <v>191</v>
      </c>
    </row>
    <row r="56" spans="1:23" x14ac:dyDescent="0.2">
      <c r="A56" s="4"/>
      <c r="B56" s="6" t="s">
        <v>2</v>
      </c>
      <c r="C56" s="6" t="s">
        <v>10</v>
      </c>
      <c r="D56" s="6" t="s">
        <v>13</v>
      </c>
      <c r="E56" s="6" t="s">
        <v>6</v>
      </c>
      <c r="F56" s="6" t="s">
        <v>14</v>
      </c>
      <c r="G56" s="6" t="s">
        <v>9</v>
      </c>
      <c r="H56" s="6" t="s">
        <v>1</v>
      </c>
      <c r="I56" s="6" t="s">
        <v>8</v>
      </c>
      <c r="J56" s="6" t="s">
        <v>17</v>
      </c>
      <c r="K56" s="6" t="s">
        <v>4</v>
      </c>
      <c r="L56" s="6" t="s">
        <v>5</v>
      </c>
      <c r="M56" s="6" t="s">
        <v>7</v>
      </c>
      <c r="N56" s="6" t="s">
        <v>11</v>
      </c>
      <c r="O56" s="6" t="s">
        <v>12</v>
      </c>
      <c r="P56" s="6" t="s">
        <v>15</v>
      </c>
      <c r="Q56" s="6" t="s">
        <v>3</v>
      </c>
      <c r="R56" s="6" t="s">
        <v>16</v>
      </c>
      <c r="S56" s="6" t="s">
        <v>18</v>
      </c>
      <c r="T56" s="6" t="s">
        <v>19</v>
      </c>
    </row>
    <row r="57" spans="1:23" x14ac:dyDescent="0.2">
      <c r="A57" t="s">
        <v>27</v>
      </c>
      <c r="B57">
        <v>45151</v>
      </c>
      <c r="C57">
        <v>16280</v>
      </c>
      <c r="E57">
        <v>27123</v>
      </c>
      <c r="F57">
        <v>5684</v>
      </c>
      <c r="I57">
        <v>4336</v>
      </c>
      <c r="J57">
        <v>9012</v>
      </c>
      <c r="S57">
        <v>3227</v>
      </c>
      <c r="T57">
        <f>SUM(B57:R57)</f>
        <v>107586</v>
      </c>
    </row>
    <row r="58" spans="1:23" x14ac:dyDescent="0.2">
      <c r="A58" t="s">
        <v>43</v>
      </c>
      <c r="B58">
        <v>47284</v>
      </c>
      <c r="C58">
        <v>32724</v>
      </c>
      <c r="E58">
        <v>17334</v>
      </c>
      <c r="F58">
        <v>4297</v>
      </c>
      <c r="G58">
        <v>6685</v>
      </c>
      <c r="L58">
        <v>2775</v>
      </c>
      <c r="S58">
        <v>3288</v>
      </c>
      <c r="T58">
        <f>SUM(B58:R58)</f>
        <v>111099</v>
      </c>
    </row>
    <row r="59" spans="1:23" x14ac:dyDescent="0.2">
      <c r="A59" t="s">
        <v>50</v>
      </c>
      <c r="B59">
        <v>39079</v>
      </c>
      <c r="C59">
        <v>34023</v>
      </c>
      <c r="E59">
        <v>11611</v>
      </c>
      <c r="F59">
        <v>6869</v>
      </c>
      <c r="H59">
        <v>2100</v>
      </c>
      <c r="I59">
        <v>4057</v>
      </c>
      <c r="L59">
        <v>2499</v>
      </c>
      <c r="M59">
        <v>3538</v>
      </c>
      <c r="R59">
        <v>840</v>
      </c>
      <c r="S59">
        <v>5691</v>
      </c>
      <c r="T59">
        <f>SUM(B59:R59)</f>
        <v>104616</v>
      </c>
    </row>
    <row r="60" spans="1:23" x14ac:dyDescent="0.2">
      <c r="A60" t="s">
        <v>55</v>
      </c>
      <c r="B60">
        <v>43348</v>
      </c>
      <c r="C60">
        <v>19807</v>
      </c>
      <c r="E60">
        <v>9090</v>
      </c>
      <c r="F60">
        <v>6401</v>
      </c>
      <c r="J60">
        <v>6227</v>
      </c>
      <c r="K60">
        <v>5479</v>
      </c>
      <c r="L60">
        <v>3752</v>
      </c>
      <c r="M60">
        <v>2441</v>
      </c>
      <c r="S60">
        <v>7961</v>
      </c>
      <c r="T60">
        <f>SUM(B60:R60)</f>
        <v>96545</v>
      </c>
    </row>
    <row r="61" spans="1:23" x14ac:dyDescent="0.2">
      <c r="A61" t="s">
        <v>57</v>
      </c>
      <c r="B61">
        <v>39069</v>
      </c>
      <c r="C61">
        <v>14121</v>
      </c>
      <c r="E61">
        <v>38834</v>
      </c>
      <c r="F61">
        <v>3842</v>
      </c>
      <c r="I61">
        <v>3067</v>
      </c>
      <c r="N61">
        <v>918</v>
      </c>
      <c r="P61">
        <v>8808</v>
      </c>
      <c r="R61">
        <v>1122</v>
      </c>
      <c r="S61">
        <v>5106</v>
      </c>
      <c r="T61">
        <f>SUM(B61:R61)</f>
        <v>109781</v>
      </c>
    </row>
    <row r="62" spans="1:23" x14ac:dyDescent="0.2">
      <c r="A62" t="s">
        <v>63</v>
      </c>
      <c r="B62">
        <f t="shared" ref="B62:T62" si="35">SUM(B57:B61)</f>
        <v>213931</v>
      </c>
      <c r="C62">
        <f t="shared" ref="C62:J62" si="36">SUM(C57:C61)</f>
        <v>116955</v>
      </c>
      <c r="D62">
        <f t="shared" si="36"/>
        <v>0</v>
      </c>
      <c r="E62">
        <f t="shared" si="36"/>
        <v>103992</v>
      </c>
      <c r="F62">
        <f t="shared" si="36"/>
        <v>27093</v>
      </c>
      <c r="G62">
        <f t="shared" si="36"/>
        <v>6685</v>
      </c>
      <c r="H62">
        <f t="shared" si="36"/>
        <v>2100</v>
      </c>
      <c r="I62">
        <f t="shared" si="36"/>
        <v>11460</v>
      </c>
      <c r="J62">
        <f t="shared" si="36"/>
        <v>15239</v>
      </c>
      <c r="K62">
        <f t="shared" si="35"/>
        <v>5479</v>
      </c>
      <c r="L62">
        <f t="shared" si="35"/>
        <v>9026</v>
      </c>
      <c r="M62">
        <f t="shared" si="35"/>
        <v>5979</v>
      </c>
      <c r="N62">
        <f t="shared" si="35"/>
        <v>918</v>
      </c>
      <c r="O62">
        <f t="shared" si="35"/>
        <v>0</v>
      </c>
      <c r="P62">
        <f>SUM(P57:P61)</f>
        <v>8808</v>
      </c>
      <c r="Q62">
        <f>SUM(Q57:Q61)</f>
        <v>0</v>
      </c>
      <c r="R62">
        <f t="shared" si="35"/>
        <v>1962</v>
      </c>
      <c r="S62">
        <f t="shared" si="35"/>
        <v>25273</v>
      </c>
      <c r="T62">
        <f t="shared" si="35"/>
        <v>529627</v>
      </c>
    </row>
    <row r="64" spans="1:23" x14ac:dyDescent="0.2">
      <c r="A64" s="1" t="s">
        <v>64</v>
      </c>
      <c r="B64" s="7">
        <f>B62/$T64</f>
        <v>2.4235660191040109</v>
      </c>
      <c r="C64" s="7">
        <f t="shared" ref="C64:G64" si="37">C62/$T64</f>
        <v>1.3249513336744538</v>
      </c>
      <c r="D64" s="7"/>
      <c r="E64" s="7">
        <f t="shared" si="37"/>
        <v>1.1780970381041751</v>
      </c>
      <c r="F64" s="7">
        <f t="shared" si="37"/>
        <v>0.3069292162219826</v>
      </c>
      <c r="G64" s="7">
        <f t="shared" si="37"/>
        <v>7.5732543846896025E-2</v>
      </c>
      <c r="H64" s="7"/>
      <c r="I64" s="7">
        <f t="shared" ref="I64:L64" si="38">I62/$T64</f>
        <v>0.12982721802325031</v>
      </c>
      <c r="J64" s="7">
        <f t="shared" si="38"/>
        <v>0.17263847953370956</v>
      </c>
      <c r="K64" s="7">
        <f t="shared" si="38"/>
        <v>6.2070098389998996E-2</v>
      </c>
      <c r="L64" s="7">
        <f t="shared" si="38"/>
        <v>0.10225309510277987</v>
      </c>
      <c r="M64" s="7"/>
      <c r="N64" s="7">
        <f t="shared" ref="N64" si="39">N62/$T64</f>
        <v>1.0399771914951466E-2</v>
      </c>
      <c r="O64" s="7"/>
      <c r="P64" s="7"/>
      <c r="Q64" s="7">
        <f t="shared" ref="Q64" si="40">Q62/$T64</f>
        <v>0</v>
      </c>
      <c r="R64" s="7"/>
      <c r="S64" s="3"/>
      <c r="T64" s="3">
        <f>T62/6</f>
        <v>88271.166666666672</v>
      </c>
      <c r="U64" s="7"/>
      <c r="V64" s="7"/>
      <c r="W64" s="7"/>
    </row>
    <row r="65" spans="1:23" x14ac:dyDescent="0.2">
      <c r="A65" s="1" t="s">
        <v>65</v>
      </c>
      <c r="B65" s="3">
        <f>B62-(2*($T64))</f>
        <v>37388.666666666657</v>
      </c>
      <c r="C65" s="3">
        <f t="shared" ref="C65" si="41">C62-$T64</f>
        <v>28683.833333333328</v>
      </c>
      <c r="D65" s="3"/>
      <c r="E65" s="3">
        <f>E62-T64</f>
        <v>15720.833333333328</v>
      </c>
      <c r="F65" s="3">
        <f t="shared" ref="F65:G65" si="42">F62</f>
        <v>27093</v>
      </c>
      <c r="G65" s="3">
        <f t="shared" si="42"/>
        <v>6685</v>
      </c>
      <c r="H65" s="3"/>
      <c r="I65" s="3">
        <f t="shared" ref="I65:L65" si="43">I62</f>
        <v>11460</v>
      </c>
      <c r="J65" s="3"/>
      <c r="K65" s="3">
        <f t="shared" si="43"/>
        <v>5479</v>
      </c>
      <c r="L65" s="3">
        <f t="shared" si="43"/>
        <v>9026</v>
      </c>
      <c r="M65" s="3"/>
      <c r="N65" s="3">
        <f t="shared" ref="N65" si="44">N62</f>
        <v>918</v>
      </c>
      <c r="O65" s="3"/>
      <c r="P65" s="3"/>
      <c r="Q65" s="3">
        <f t="shared" ref="Q65" si="45">Q62</f>
        <v>0</v>
      </c>
    </row>
    <row r="66" spans="1:23" x14ac:dyDescent="0.2">
      <c r="A66" s="1"/>
      <c r="B66" s="4">
        <v>3</v>
      </c>
      <c r="C66" s="4">
        <v>1</v>
      </c>
      <c r="D66" s="4"/>
      <c r="E66" s="4">
        <v>1</v>
      </c>
      <c r="F66" s="4"/>
      <c r="G66" s="4"/>
      <c r="L66" s="4"/>
      <c r="R66" s="6"/>
      <c r="W66" s="6"/>
    </row>
    <row r="68" spans="1:23" x14ac:dyDescent="0.2">
      <c r="A68" s="4" t="s">
        <v>206</v>
      </c>
    </row>
    <row r="69" spans="1:23" x14ac:dyDescent="0.2">
      <c r="A69" s="4"/>
      <c r="B69" s="6" t="s">
        <v>2</v>
      </c>
      <c r="C69" s="6" t="s">
        <v>10</v>
      </c>
      <c r="D69" s="6" t="s">
        <v>13</v>
      </c>
      <c r="E69" s="6" t="s">
        <v>6</v>
      </c>
      <c r="F69" s="6" t="s">
        <v>14</v>
      </c>
      <c r="G69" s="6" t="s">
        <v>9</v>
      </c>
      <c r="H69" s="6" t="s">
        <v>1</v>
      </c>
      <c r="I69" s="6" t="s">
        <v>8</v>
      </c>
      <c r="J69" s="6" t="s">
        <v>17</v>
      </c>
      <c r="K69" s="6" t="s">
        <v>4</v>
      </c>
      <c r="L69" s="6" t="s">
        <v>5</v>
      </c>
      <c r="M69" s="6" t="s">
        <v>7</v>
      </c>
      <c r="N69" s="6" t="s">
        <v>11</v>
      </c>
      <c r="O69" s="6" t="s">
        <v>12</v>
      </c>
      <c r="P69" s="6" t="s">
        <v>15</v>
      </c>
      <c r="Q69" s="6" t="s">
        <v>3</v>
      </c>
      <c r="R69" s="6" t="s">
        <v>16</v>
      </c>
      <c r="S69" s="6" t="s">
        <v>18</v>
      </c>
      <c r="T69" s="6" t="s">
        <v>19</v>
      </c>
    </row>
    <row r="70" spans="1:23" x14ac:dyDescent="0.2">
      <c r="A70" t="s">
        <v>26</v>
      </c>
      <c r="B70">
        <v>43655</v>
      </c>
      <c r="C70">
        <v>41966</v>
      </c>
      <c r="E70">
        <v>14086</v>
      </c>
      <c r="F70">
        <v>2156</v>
      </c>
      <c r="G70">
        <v>6685</v>
      </c>
      <c r="K70">
        <v>1729</v>
      </c>
      <c r="L70">
        <v>2419</v>
      </c>
      <c r="S70">
        <v>2747</v>
      </c>
      <c r="T70">
        <f>SUM(B70:R70)</f>
        <v>112696</v>
      </c>
    </row>
    <row r="71" spans="1:23" x14ac:dyDescent="0.2">
      <c r="A71" t="s">
        <v>44</v>
      </c>
      <c r="B71">
        <v>13671</v>
      </c>
      <c r="C71">
        <v>49542</v>
      </c>
      <c r="E71">
        <v>8900</v>
      </c>
      <c r="F71">
        <v>1201</v>
      </c>
      <c r="G71">
        <v>38955</v>
      </c>
      <c r="K71">
        <v>1124</v>
      </c>
      <c r="N71">
        <v>1475</v>
      </c>
      <c r="S71">
        <v>2402</v>
      </c>
      <c r="T71">
        <f>SUM(B71:R71)</f>
        <v>114868</v>
      </c>
    </row>
    <row r="72" spans="1:23" x14ac:dyDescent="0.2">
      <c r="A72" t="s">
        <v>47</v>
      </c>
      <c r="B72">
        <v>36228</v>
      </c>
      <c r="C72">
        <v>32606</v>
      </c>
      <c r="E72">
        <v>25561</v>
      </c>
      <c r="F72">
        <v>2803</v>
      </c>
      <c r="G72">
        <v>1841</v>
      </c>
      <c r="N72">
        <v>1299</v>
      </c>
      <c r="S72">
        <v>2246</v>
      </c>
      <c r="T72">
        <f>SUM(B72:R72)</f>
        <v>100338</v>
      </c>
    </row>
    <row r="73" spans="1:23" x14ac:dyDescent="0.2">
      <c r="A73" t="s">
        <v>51</v>
      </c>
      <c r="B73">
        <v>30541</v>
      </c>
      <c r="C73">
        <v>19267</v>
      </c>
      <c r="E73">
        <v>38457</v>
      </c>
      <c r="F73">
        <v>2438</v>
      </c>
      <c r="G73">
        <v>4819</v>
      </c>
      <c r="R73">
        <v>1926</v>
      </c>
      <c r="S73">
        <v>2427</v>
      </c>
      <c r="T73">
        <f>SUM(B73:R73)</f>
        <v>97448</v>
      </c>
    </row>
    <row r="74" spans="1:23" x14ac:dyDescent="0.2">
      <c r="A74" t="s">
        <v>52</v>
      </c>
      <c r="B74">
        <v>38012</v>
      </c>
      <c r="C74">
        <v>44473</v>
      </c>
      <c r="E74">
        <v>11998</v>
      </c>
      <c r="F74">
        <v>2152</v>
      </c>
      <c r="G74">
        <v>6966</v>
      </c>
      <c r="K74">
        <v>2708</v>
      </c>
      <c r="L74">
        <v>1759</v>
      </c>
      <c r="N74">
        <v>1362</v>
      </c>
      <c r="S74">
        <v>4523</v>
      </c>
      <c r="T74">
        <f>SUM(B74:R74)</f>
        <v>109430</v>
      </c>
    </row>
    <row r="75" spans="1:23" x14ac:dyDescent="0.2">
      <c r="A75" t="s">
        <v>63</v>
      </c>
      <c r="B75">
        <f t="shared" ref="B75:T75" si="46">SUM(B70:B74)</f>
        <v>162107</v>
      </c>
      <c r="C75">
        <f t="shared" ref="C75:J75" si="47">SUM(C70:C74)</f>
        <v>187854</v>
      </c>
      <c r="D75">
        <f t="shared" si="47"/>
        <v>0</v>
      </c>
      <c r="E75">
        <f t="shared" si="47"/>
        <v>99002</v>
      </c>
      <c r="F75">
        <f t="shared" si="47"/>
        <v>10750</v>
      </c>
      <c r="G75">
        <f t="shared" si="47"/>
        <v>59266</v>
      </c>
      <c r="H75">
        <f t="shared" si="47"/>
        <v>0</v>
      </c>
      <c r="I75">
        <f t="shared" si="47"/>
        <v>0</v>
      </c>
      <c r="J75">
        <f t="shared" si="47"/>
        <v>0</v>
      </c>
      <c r="K75">
        <f t="shared" si="46"/>
        <v>5561</v>
      </c>
      <c r="L75">
        <f t="shared" si="46"/>
        <v>4178</v>
      </c>
      <c r="M75">
        <f t="shared" si="46"/>
        <v>0</v>
      </c>
      <c r="N75">
        <f t="shared" si="46"/>
        <v>4136</v>
      </c>
      <c r="O75">
        <f t="shared" si="46"/>
        <v>0</v>
      </c>
      <c r="P75">
        <f>SUM(P70:P74)</f>
        <v>0</v>
      </c>
      <c r="Q75">
        <f>SUM(Q70:Q74)</f>
        <v>0</v>
      </c>
      <c r="R75">
        <f t="shared" si="46"/>
        <v>1926</v>
      </c>
      <c r="S75">
        <f t="shared" si="46"/>
        <v>14345</v>
      </c>
      <c r="T75">
        <f t="shared" si="46"/>
        <v>534780</v>
      </c>
    </row>
    <row r="77" spans="1:23" x14ac:dyDescent="0.2">
      <c r="A77" s="1" t="s">
        <v>64</v>
      </c>
      <c r="B77" s="7">
        <f>B75/$T77</f>
        <v>1.8187703354650511</v>
      </c>
      <c r="C77" s="7">
        <f t="shared" ref="C77:G77" si="48">C75/$T77</f>
        <v>2.1076405250757322</v>
      </c>
      <c r="D77" s="7"/>
      <c r="E77" s="7">
        <f t="shared" si="48"/>
        <v>1.1107595646808033</v>
      </c>
      <c r="F77" s="7">
        <f t="shared" si="48"/>
        <v>0.12061034444070459</v>
      </c>
      <c r="G77" s="7">
        <f t="shared" si="48"/>
        <v>0.66493885336026026</v>
      </c>
      <c r="H77" s="7"/>
      <c r="I77" s="7">
        <f t="shared" ref="I77:L77" si="49">I75/$T77</f>
        <v>0</v>
      </c>
      <c r="J77" s="7">
        <f t="shared" si="49"/>
        <v>0</v>
      </c>
      <c r="K77" s="7">
        <f t="shared" si="49"/>
        <v>6.2392011668349602E-2</v>
      </c>
      <c r="L77" s="7">
        <f t="shared" si="49"/>
        <v>4.6875350611466395E-2</v>
      </c>
      <c r="M77" s="7"/>
      <c r="N77" s="7">
        <f t="shared" ref="N77" si="50">N75/$T77</f>
        <v>4.6404128800628296E-2</v>
      </c>
      <c r="O77" s="7"/>
      <c r="P77" s="7"/>
      <c r="Q77" s="7">
        <f t="shared" ref="Q77" si="51">Q75/$T77</f>
        <v>0</v>
      </c>
      <c r="R77" s="7"/>
      <c r="S77" s="3"/>
      <c r="T77" s="3">
        <f>T75/6</f>
        <v>89130</v>
      </c>
      <c r="U77" s="7"/>
      <c r="V77" s="7"/>
      <c r="W77" s="7"/>
    </row>
    <row r="78" spans="1:23" x14ac:dyDescent="0.2">
      <c r="A78" s="1" t="s">
        <v>65</v>
      </c>
      <c r="B78" s="3">
        <f>B75-$T77</f>
        <v>72977</v>
      </c>
      <c r="C78" s="3">
        <f>C75-(2*($T77))</f>
        <v>9594</v>
      </c>
      <c r="D78" s="3"/>
      <c r="E78" s="3">
        <f>E75-T77</f>
        <v>9872</v>
      </c>
      <c r="F78" s="3">
        <f t="shared" ref="F78:G78" si="52">F75</f>
        <v>10750</v>
      </c>
      <c r="G78" s="3">
        <f t="shared" si="52"/>
        <v>59266</v>
      </c>
      <c r="H78" s="3"/>
      <c r="I78" s="3">
        <f t="shared" ref="I78:L78" si="53">I75</f>
        <v>0</v>
      </c>
      <c r="J78" s="3"/>
      <c r="K78" s="3">
        <f t="shared" si="53"/>
        <v>5561</v>
      </c>
      <c r="L78" s="3">
        <f t="shared" si="53"/>
        <v>4178</v>
      </c>
      <c r="M78" s="3"/>
      <c r="N78" s="3">
        <f t="shared" ref="N78" si="54">N75</f>
        <v>4136</v>
      </c>
      <c r="O78" s="3"/>
      <c r="P78" s="3"/>
      <c r="Q78" s="3">
        <f t="shared" ref="Q78" si="55">Q75</f>
        <v>0</v>
      </c>
    </row>
    <row r="79" spans="1:23" x14ac:dyDescent="0.2">
      <c r="A79" s="1"/>
      <c r="B79" s="4">
        <v>2</v>
      </c>
      <c r="C79" s="4">
        <v>2</v>
      </c>
      <c r="D79" s="4"/>
      <c r="E79" s="4">
        <v>1</v>
      </c>
      <c r="F79" s="4"/>
      <c r="G79" s="4"/>
      <c r="L79" s="4"/>
      <c r="R79" s="6"/>
      <c r="W79" s="6"/>
    </row>
    <row r="81" spans="1:23" x14ac:dyDescent="0.2">
      <c r="A81" s="4" t="s">
        <v>190</v>
      </c>
    </row>
    <row r="82" spans="1:23" x14ac:dyDescent="0.2">
      <c r="A82" s="4"/>
      <c r="B82" s="6" t="s">
        <v>2</v>
      </c>
      <c r="C82" s="6" t="s">
        <v>10</v>
      </c>
      <c r="D82" s="6" t="s">
        <v>13</v>
      </c>
      <c r="E82" s="6" t="s">
        <v>6</v>
      </c>
      <c r="F82" s="6" t="s">
        <v>14</v>
      </c>
      <c r="G82" s="6" t="s">
        <v>9</v>
      </c>
      <c r="H82" s="6" t="s">
        <v>1</v>
      </c>
      <c r="I82" s="6" t="s">
        <v>8</v>
      </c>
      <c r="J82" s="6" t="s">
        <v>17</v>
      </c>
      <c r="K82" s="6" t="s">
        <v>4</v>
      </c>
      <c r="L82" s="6" t="s">
        <v>5</v>
      </c>
      <c r="M82" s="6" t="s">
        <v>7</v>
      </c>
      <c r="N82" s="6" t="s">
        <v>11</v>
      </c>
      <c r="O82" s="6" t="s">
        <v>12</v>
      </c>
      <c r="P82" s="6" t="s">
        <v>15</v>
      </c>
      <c r="Q82" s="6" t="s">
        <v>3</v>
      </c>
      <c r="R82" s="6" t="s">
        <v>16</v>
      </c>
      <c r="S82" s="6" t="s">
        <v>18</v>
      </c>
      <c r="T82" s="6" t="s">
        <v>19</v>
      </c>
    </row>
    <row r="83" spans="1:23" x14ac:dyDescent="0.2">
      <c r="A83" t="s">
        <v>20</v>
      </c>
      <c r="B83">
        <v>40926</v>
      </c>
      <c r="C83">
        <v>41382</v>
      </c>
      <c r="E83">
        <v>12669</v>
      </c>
      <c r="F83">
        <v>3738</v>
      </c>
      <c r="G83">
        <v>4543</v>
      </c>
      <c r="K83">
        <v>2526</v>
      </c>
      <c r="L83">
        <v>3006</v>
      </c>
      <c r="N83">
        <v>1059</v>
      </c>
      <c r="S83">
        <v>5814</v>
      </c>
      <c r="T83">
        <f>SUM(B83:R83)</f>
        <v>109849</v>
      </c>
    </row>
    <row r="84" spans="1:23" x14ac:dyDescent="0.2">
      <c r="A84" t="s">
        <v>23</v>
      </c>
      <c r="B84">
        <v>49610</v>
      </c>
      <c r="C84">
        <v>25162</v>
      </c>
      <c r="E84">
        <v>13213</v>
      </c>
      <c r="F84">
        <v>8931</v>
      </c>
      <c r="I84">
        <v>3563</v>
      </c>
      <c r="K84">
        <v>3530</v>
      </c>
      <c r="L84">
        <v>4196</v>
      </c>
      <c r="N84">
        <v>1289</v>
      </c>
      <c r="S84">
        <v>7165</v>
      </c>
      <c r="T84">
        <f>SUM(B84:R84)</f>
        <v>109494</v>
      </c>
    </row>
    <row r="85" spans="1:23" x14ac:dyDescent="0.2">
      <c r="A85" t="s">
        <v>30</v>
      </c>
      <c r="B85">
        <v>40177</v>
      </c>
      <c r="C85">
        <v>44732</v>
      </c>
      <c r="E85">
        <v>13758</v>
      </c>
      <c r="F85">
        <v>3043</v>
      </c>
      <c r="G85">
        <v>8253</v>
      </c>
      <c r="K85">
        <v>1853</v>
      </c>
      <c r="L85">
        <v>2106</v>
      </c>
      <c r="N85">
        <v>1585</v>
      </c>
      <c r="S85">
        <v>4692</v>
      </c>
      <c r="T85">
        <f>SUM(B85:R85)</f>
        <v>115507</v>
      </c>
    </row>
    <row r="86" spans="1:23" x14ac:dyDescent="0.2">
      <c r="A86" t="s">
        <v>39</v>
      </c>
      <c r="B86">
        <v>44686</v>
      </c>
      <c r="C86">
        <v>24840</v>
      </c>
      <c r="E86">
        <v>11122</v>
      </c>
      <c r="F86">
        <v>8655</v>
      </c>
      <c r="I86">
        <v>4745</v>
      </c>
      <c r="L86">
        <v>5185</v>
      </c>
      <c r="S86">
        <v>3923</v>
      </c>
      <c r="T86">
        <f>SUM(B86:R86)</f>
        <v>99233</v>
      </c>
    </row>
    <row r="87" spans="1:23" x14ac:dyDescent="0.2">
      <c r="A87" t="s">
        <v>45</v>
      </c>
      <c r="B87">
        <v>33289</v>
      </c>
      <c r="C87">
        <v>40547</v>
      </c>
      <c r="E87">
        <v>13386</v>
      </c>
      <c r="F87">
        <v>7956</v>
      </c>
      <c r="K87">
        <v>4727</v>
      </c>
      <c r="L87">
        <v>3713</v>
      </c>
      <c r="S87">
        <v>3689</v>
      </c>
      <c r="T87">
        <f>SUM(B87:R87)</f>
        <v>103618</v>
      </c>
    </row>
    <row r="88" spans="1:23" x14ac:dyDescent="0.2">
      <c r="A88" t="s">
        <v>63</v>
      </c>
      <c r="B88">
        <f t="shared" ref="B88:T88" si="56">SUM(B83:B87)</f>
        <v>208688</v>
      </c>
      <c r="C88">
        <f t="shared" ref="C88:J88" si="57">SUM(C83:C87)</f>
        <v>176663</v>
      </c>
      <c r="D88">
        <f t="shared" si="57"/>
        <v>0</v>
      </c>
      <c r="E88">
        <f t="shared" si="57"/>
        <v>64148</v>
      </c>
      <c r="F88">
        <f t="shared" si="57"/>
        <v>32323</v>
      </c>
      <c r="G88">
        <f t="shared" si="57"/>
        <v>12796</v>
      </c>
      <c r="H88">
        <f t="shared" si="57"/>
        <v>0</v>
      </c>
      <c r="I88">
        <f t="shared" si="57"/>
        <v>8308</v>
      </c>
      <c r="J88">
        <f t="shared" si="57"/>
        <v>0</v>
      </c>
      <c r="K88">
        <f t="shared" si="56"/>
        <v>12636</v>
      </c>
      <c r="L88">
        <f t="shared" si="56"/>
        <v>18206</v>
      </c>
      <c r="M88">
        <f t="shared" si="56"/>
        <v>0</v>
      </c>
      <c r="N88">
        <f t="shared" si="56"/>
        <v>3933</v>
      </c>
      <c r="O88">
        <f t="shared" si="56"/>
        <v>0</v>
      </c>
      <c r="P88">
        <f>SUM(P83:P87)</f>
        <v>0</v>
      </c>
      <c r="Q88">
        <f>SUM(Q83:Q87)</f>
        <v>0</v>
      </c>
      <c r="R88">
        <f t="shared" si="56"/>
        <v>0</v>
      </c>
      <c r="S88">
        <f t="shared" si="56"/>
        <v>25283</v>
      </c>
      <c r="T88">
        <f t="shared" si="56"/>
        <v>537701</v>
      </c>
    </row>
    <row r="90" spans="1:23" x14ac:dyDescent="0.2">
      <c r="A90" s="1" t="s">
        <v>64</v>
      </c>
      <c r="B90" s="7">
        <f>B88/$T90</f>
        <v>2.3286696509770302</v>
      </c>
      <c r="C90" s="7">
        <f t="shared" ref="C90:G90" si="58">C88/$T90</f>
        <v>1.9713149129348839</v>
      </c>
      <c r="D90" s="7"/>
      <c r="E90" s="7">
        <f t="shared" si="58"/>
        <v>0.71580302063786383</v>
      </c>
      <c r="F90" s="7">
        <f t="shared" si="58"/>
        <v>0.36068000617443524</v>
      </c>
      <c r="G90" s="7">
        <f t="shared" si="58"/>
        <v>0.14278567456634822</v>
      </c>
      <c r="H90" s="7"/>
      <c r="I90" s="7">
        <f t="shared" ref="I90:L90" si="59">I88/$T90</f>
        <v>9.2705797459926617E-2</v>
      </c>
      <c r="J90" s="7">
        <f t="shared" si="59"/>
        <v>0</v>
      </c>
      <c r="K90" s="7">
        <f t="shared" si="59"/>
        <v>0.14100029570337419</v>
      </c>
      <c r="L90" s="7">
        <f t="shared" si="59"/>
        <v>0.20315379737065767</v>
      </c>
      <c r="M90" s="7"/>
      <c r="N90" s="7">
        <f t="shared" ref="N90" si="60">N88/$T90</f>
        <v>4.388684417548043E-2</v>
      </c>
      <c r="O90" s="7"/>
      <c r="P90" s="7"/>
      <c r="Q90" s="7">
        <f t="shared" ref="Q90" si="61">Q88/$T90</f>
        <v>0</v>
      </c>
      <c r="R90" s="7"/>
      <c r="S90" s="3"/>
      <c r="T90" s="3">
        <f>T88/6</f>
        <v>89616.833333333328</v>
      </c>
      <c r="U90" s="7"/>
      <c r="V90" s="7"/>
      <c r="W90" s="7"/>
    </row>
    <row r="91" spans="1:23" x14ac:dyDescent="0.2">
      <c r="A91" s="1" t="s">
        <v>65</v>
      </c>
      <c r="B91" s="3">
        <f>B88-(2*($T90))</f>
        <v>29454.333333333343</v>
      </c>
      <c r="C91" s="3">
        <f t="shared" ref="C91" si="62">C88-$T90</f>
        <v>87046.166666666672</v>
      </c>
      <c r="D91" s="3"/>
      <c r="E91" s="3">
        <f>E88</f>
        <v>64148</v>
      </c>
      <c r="F91" s="3">
        <f t="shared" ref="F91:G91" si="63">F88</f>
        <v>32323</v>
      </c>
      <c r="G91" s="3">
        <f t="shared" si="63"/>
        <v>12796</v>
      </c>
      <c r="H91" s="3"/>
      <c r="I91" s="3">
        <f t="shared" ref="I91:L91" si="64">I88</f>
        <v>8308</v>
      </c>
      <c r="J91" s="3"/>
      <c r="K91" s="3">
        <f t="shared" si="64"/>
        <v>12636</v>
      </c>
      <c r="L91" s="3">
        <f t="shared" si="64"/>
        <v>18206</v>
      </c>
      <c r="M91" s="3"/>
      <c r="N91" s="3">
        <f t="shared" ref="N91" si="65">N88</f>
        <v>3933</v>
      </c>
      <c r="O91" s="3"/>
      <c r="P91" s="3"/>
      <c r="Q91" s="3">
        <f t="shared" ref="Q91" si="66">Q88</f>
        <v>0</v>
      </c>
    </row>
    <row r="92" spans="1:23" x14ac:dyDescent="0.2">
      <c r="A92" s="1"/>
      <c r="B92" s="4">
        <v>2</v>
      </c>
      <c r="C92" s="4">
        <v>2</v>
      </c>
      <c r="D92" s="4"/>
      <c r="E92" s="4">
        <v>1</v>
      </c>
      <c r="F92" s="4"/>
      <c r="G92" s="4"/>
      <c r="L92" s="4"/>
      <c r="R92" s="6"/>
      <c r="W92" s="6"/>
    </row>
    <row r="94" spans="1:23" x14ac:dyDescent="0.2">
      <c r="A94" s="4" t="s">
        <v>207</v>
      </c>
    </row>
    <row r="95" spans="1:23" x14ac:dyDescent="0.2">
      <c r="A95" s="4"/>
      <c r="B95" s="6" t="s">
        <v>2</v>
      </c>
      <c r="C95" s="6" t="s">
        <v>10</v>
      </c>
      <c r="D95" s="6" t="s">
        <v>13</v>
      </c>
      <c r="E95" s="6" t="s">
        <v>6</v>
      </c>
      <c r="F95" s="6" t="s">
        <v>14</v>
      </c>
      <c r="G95" s="6" t="s">
        <v>9</v>
      </c>
      <c r="H95" s="6" t="s">
        <v>1</v>
      </c>
      <c r="I95" s="6" t="s">
        <v>8</v>
      </c>
      <c r="J95" s="6" t="s">
        <v>17</v>
      </c>
      <c r="K95" s="6" t="s">
        <v>4</v>
      </c>
      <c r="L95" s="6" t="s">
        <v>5</v>
      </c>
      <c r="M95" s="6" t="s">
        <v>7</v>
      </c>
      <c r="N95" s="6" t="s">
        <v>11</v>
      </c>
      <c r="O95" s="6" t="s">
        <v>12</v>
      </c>
      <c r="P95" s="6" t="s">
        <v>15</v>
      </c>
      <c r="Q95" s="6" t="s">
        <v>3</v>
      </c>
      <c r="R95" s="6" t="s">
        <v>16</v>
      </c>
      <c r="S95" s="6" t="s">
        <v>18</v>
      </c>
      <c r="T95" s="6" t="s">
        <v>19</v>
      </c>
    </row>
    <row r="96" spans="1:23" x14ac:dyDescent="0.2">
      <c r="A96" t="s">
        <v>31</v>
      </c>
      <c r="B96">
        <v>41792</v>
      </c>
      <c r="C96">
        <v>35288</v>
      </c>
      <c r="E96">
        <v>12649</v>
      </c>
      <c r="F96">
        <v>7494</v>
      </c>
      <c r="G96">
        <v>3230</v>
      </c>
      <c r="I96">
        <v>5243</v>
      </c>
      <c r="L96">
        <v>2497</v>
      </c>
      <c r="R96">
        <v>981</v>
      </c>
      <c r="S96">
        <v>5559</v>
      </c>
      <c r="T96">
        <f>SUM(B96:R96)</f>
        <v>109174</v>
      </c>
    </row>
    <row r="97" spans="1:23" x14ac:dyDescent="0.2">
      <c r="A97" t="s">
        <v>32</v>
      </c>
      <c r="B97">
        <v>25622</v>
      </c>
      <c r="C97">
        <v>47375</v>
      </c>
      <c r="E97">
        <v>7305</v>
      </c>
      <c r="F97">
        <v>6091</v>
      </c>
      <c r="G97">
        <v>25386</v>
      </c>
      <c r="K97">
        <v>3144</v>
      </c>
      <c r="S97">
        <v>4246</v>
      </c>
      <c r="T97">
        <f>SUM(B97:R97)</f>
        <v>114923</v>
      </c>
    </row>
    <row r="98" spans="1:23" x14ac:dyDescent="0.2">
      <c r="A98" t="s">
        <v>36</v>
      </c>
      <c r="B98">
        <v>15812</v>
      </c>
      <c r="C98">
        <v>50228</v>
      </c>
      <c r="E98">
        <v>8320</v>
      </c>
      <c r="F98">
        <v>2037</v>
      </c>
      <c r="G98">
        <v>35533</v>
      </c>
      <c r="K98">
        <v>2066</v>
      </c>
      <c r="N98">
        <v>1677</v>
      </c>
      <c r="S98">
        <v>3198</v>
      </c>
      <c r="T98">
        <f>SUM(B98:R98)</f>
        <v>115673</v>
      </c>
    </row>
    <row r="99" spans="1:23" x14ac:dyDescent="0.2">
      <c r="A99" t="s">
        <v>40</v>
      </c>
      <c r="B99">
        <v>51880</v>
      </c>
      <c r="C99">
        <v>27346</v>
      </c>
      <c r="E99">
        <v>15780</v>
      </c>
      <c r="F99">
        <v>4959</v>
      </c>
      <c r="L99">
        <v>3592</v>
      </c>
      <c r="Q99">
        <v>2654</v>
      </c>
      <c r="S99">
        <v>3692</v>
      </c>
      <c r="T99">
        <f>SUM(B99:R99)</f>
        <v>106211</v>
      </c>
    </row>
    <row r="100" spans="1:23" x14ac:dyDescent="0.2">
      <c r="A100" t="s">
        <v>42</v>
      </c>
      <c r="B100">
        <v>53454</v>
      </c>
      <c r="C100">
        <v>30660</v>
      </c>
      <c r="E100">
        <v>15200</v>
      </c>
      <c r="F100">
        <v>4989</v>
      </c>
      <c r="L100">
        <v>3878</v>
      </c>
      <c r="S100">
        <v>3958</v>
      </c>
      <c r="T100">
        <f>SUM(B100:R100)</f>
        <v>108181</v>
      </c>
    </row>
    <row r="101" spans="1:23" x14ac:dyDescent="0.2">
      <c r="A101" t="s">
        <v>63</v>
      </c>
      <c r="B101">
        <f t="shared" ref="B101:T101" si="67">SUM(B96:B100)</f>
        <v>188560</v>
      </c>
      <c r="C101">
        <f t="shared" ref="C101:J101" si="68">SUM(C96:C100)</f>
        <v>190897</v>
      </c>
      <c r="D101">
        <f t="shared" si="68"/>
        <v>0</v>
      </c>
      <c r="E101">
        <f t="shared" si="68"/>
        <v>59254</v>
      </c>
      <c r="F101">
        <f t="shared" si="68"/>
        <v>25570</v>
      </c>
      <c r="G101">
        <f t="shared" si="68"/>
        <v>64149</v>
      </c>
      <c r="H101">
        <f t="shared" si="68"/>
        <v>0</v>
      </c>
      <c r="I101">
        <f t="shared" si="68"/>
        <v>5243</v>
      </c>
      <c r="J101">
        <f t="shared" si="68"/>
        <v>0</v>
      </c>
      <c r="K101">
        <f t="shared" si="67"/>
        <v>5210</v>
      </c>
      <c r="L101">
        <f t="shared" si="67"/>
        <v>9967</v>
      </c>
      <c r="M101">
        <f t="shared" si="67"/>
        <v>0</v>
      </c>
      <c r="N101">
        <f t="shared" si="67"/>
        <v>1677</v>
      </c>
      <c r="O101">
        <f t="shared" si="67"/>
        <v>0</v>
      </c>
      <c r="P101">
        <f>SUM(P96:P100)</f>
        <v>0</v>
      </c>
      <c r="Q101">
        <f>SUM(Q96:Q100)</f>
        <v>2654</v>
      </c>
      <c r="R101">
        <f t="shared" si="67"/>
        <v>981</v>
      </c>
      <c r="S101">
        <f t="shared" si="67"/>
        <v>20653</v>
      </c>
      <c r="T101">
        <f t="shared" si="67"/>
        <v>554162</v>
      </c>
    </row>
    <row r="103" spans="1:23" x14ac:dyDescent="0.2">
      <c r="A103" s="1" t="s">
        <v>64</v>
      </c>
      <c r="B103" s="7">
        <f>B101/$T103</f>
        <v>2.0415690718598531</v>
      </c>
      <c r="C103" s="7">
        <f t="shared" ref="C103:G103" si="69">C101/$T103</f>
        <v>2.0668721420811966</v>
      </c>
      <c r="D103" s="7"/>
      <c r="E103" s="7">
        <f t="shared" si="69"/>
        <v>0.64155247021629058</v>
      </c>
      <c r="F103" s="7">
        <f t="shared" si="69"/>
        <v>0.27685045167297651</v>
      </c>
      <c r="G103" s="7">
        <f t="shared" si="69"/>
        <v>0.69455141276377674</v>
      </c>
      <c r="H103" s="7"/>
      <c r="I103" s="7">
        <f t="shared" ref="I103:L103" si="70">I101/$T103</f>
        <v>5.6766793825632218E-2</v>
      </c>
      <c r="J103" s="7">
        <f t="shared" si="70"/>
        <v>0</v>
      </c>
      <c r="K103" s="7">
        <f t="shared" si="70"/>
        <v>5.6409497583739053E-2</v>
      </c>
      <c r="L103" s="7">
        <f t="shared" si="70"/>
        <v>0.10791429221058103</v>
      </c>
      <c r="M103" s="7"/>
      <c r="N103" s="7">
        <f t="shared" ref="N103" si="71">N101/$T103</f>
        <v>1.8157145383479921E-2</v>
      </c>
      <c r="O103" s="7"/>
      <c r="P103" s="7"/>
      <c r="Q103" s="7">
        <f t="shared" ref="Q103" si="72">Q101/$T103</f>
        <v>2.8735279575286651E-2</v>
      </c>
      <c r="R103" s="7"/>
      <c r="S103" s="3"/>
      <c r="T103" s="3">
        <f>T101/6</f>
        <v>92360.333333333328</v>
      </c>
      <c r="U103" s="7"/>
      <c r="V103" s="7"/>
      <c r="W103" s="7"/>
    </row>
    <row r="104" spans="1:23" x14ac:dyDescent="0.2">
      <c r="A104" s="1" t="s">
        <v>65</v>
      </c>
      <c r="B104" s="3">
        <f>B101-(2*($T103))</f>
        <v>3839.333333333343</v>
      </c>
      <c r="C104" s="3">
        <f t="shared" ref="C104" si="73">C101-$T103</f>
        <v>98536.666666666672</v>
      </c>
      <c r="D104" s="3"/>
      <c r="E104" s="3">
        <f t="shared" ref="E104:G104" si="74">E101</f>
        <v>59254</v>
      </c>
      <c r="F104" s="3">
        <f t="shared" si="74"/>
        <v>25570</v>
      </c>
      <c r="G104" s="3">
        <f t="shared" si="74"/>
        <v>64149</v>
      </c>
      <c r="H104" s="3"/>
      <c r="I104" s="3">
        <f t="shared" ref="I104:L104" si="75">I101</f>
        <v>5243</v>
      </c>
      <c r="J104" s="3"/>
      <c r="K104" s="3">
        <f t="shared" si="75"/>
        <v>5210</v>
      </c>
      <c r="L104" s="3">
        <f t="shared" si="75"/>
        <v>9967</v>
      </c>
      <c r="M104" s="3"/>
      <c r="N104" s="3">
        <f t="shared" ref="N104" si="76">N101</f>
        <v>1677</v>
      </c>
      <c r="O104" s="3"/>
      <c r="P104" s="3"/>
      <c r="Q104" s="3">
        <f t="shared" ref="Q104" si="77">Q101</f>
        <v>2654</v>
      </c>
    </row>
    <row r="105" spans="1:23" x14ac:dyDescent="0.2">
      <c r="A105" s="1"/>
      <c r="B105" s="4">
        <v>2</v>
      </c>
      <c r="C105" s="4">
        <v>2</v>
      </c>
      <c r="D105" s="4"/>
      <c r="E105" s="4"/>
      <c r="F105" s="4"/>
      <c r="G105" s="4">
        <v>1</v>
      </c>
      <c r="L105" s="4"/>
      <c r="R105" s="6"/>
      <c r="W105" s="6"/>
    </row>
    <row r="107" spans="1:23" x14ac:dyDescent="0.2">
      <c r="A107" t="s">
        <v>214</v>
      </c>
      <c r="B107">
        <f t="shared" ref="B107:T107" si="78">B10+B23+B36+B49+B62+B75+B88+B101</f>
        <v>1375995</v>
      </c>
      <c r="C107">
        <f t="shared" ref="C107:J107" si="79">C10+C23+C36+C49+C62+C75+C88+C101</f>
        <v>1117878</v>
      </c>
      <c r="D107">
        <f t="shared" si="79"/>
        <v>187058</v>
      </c>
      <c r="E107">
        <f t="shared" si="79"/>
        <v>550659</v>
      </c>
      <c r="F107">
        <f t="shared" si="79"/>
        <v>234482</v>
      </c>
      <c r="G107">
        <f t="shared" si="79"/>
        <v>305184</v>
      </c>
      <c r="H107">
        <f t="shared" si="79"/>
        <v>6548</v>
      </c>
      <c r="I107">
        <f t="shared" si="79"/>
        <v>56114</v>
      </c>
      <c r="J107">
        <f t="shared" si="79"/>
        <v>23652</v>
      </c>
      <c r="K107">
        <f t="shared" si="78"/>
        <v>50471</v>
      </c>
      <c r="L107">
        <f t="shared" si="78"/>
        <v>89584</v>
      </c>
      <c r="M107">
        <f t="shared" si="78"/>
        <v>5979</v>
      </c>
      <c r="N107">
        <f t="shared" si="78"/>
        <v>24744</v>
      </c>
      <c r="O107">
        <f t="shared" si="78"/>
        <v>487</v>
      </c>
      <c r="P107">
        <f>P10+P23+P36+P49+P62+P75+P88+P101</f>
        <v>12017</v>
      </c>
      <c r="Q107">
        <f>Q10+Q23+Q36+Q49+Q62+Q75+Q88+Q101</f>
        <v>7343</v>
      </c>
      <c r="R107">
        <f t="shared" si="78"/>
        <v>4869</v>
      </c>
      <c r="S107">
        <f t="shared" si="78"/>
        <v>179441</v>
      </c>
      <c r="T107">
        <f t="shared" si="78"/>
        <v>4053064</v>
      </c>
    </row>
    <row r="109" spans="1:23" x14ac:dyDescent="0.2">
      <c r="B109" s="4">
        <f>B14+B27+B40+B53+B66+B79+B92+B105</f>
        <v>16</v>
      </c>
      <c r="C109" s="4">
        <f t="shared" ref="C109:G109" si="80">C14+C27+C40+C53+C66+C79+C92+C105</f>
        <v>12</v>
      </c>
      <c r="D109" s="4">
        <f t="shared" si="80"/>
        <v>2</v>
      </c>
      <c r="E109" s="4">
        <f t="shared" si="80"/>
        <v>5</v>
      </c>
      <c r="F109" s="4">
        <f t="shared" si="80"/>
        <v>1</v>
      </c>
      <c r="G109" s="4">
        <f t="shared" si="80"/>
        <v>2</v>
      </c>
    </row>
    <row r="116" spans="20:20" x14ac:dyDescent="0.2">
      <c r="T116" t="s">
        <v>230</v>
      </c>
    </row>
  </sheetData>
  <dataConsolidate/>
  <mergeCells count="2">
    <mergeCell ref="A1:T1"/>
    <mergeCell ref="A2:T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C8A2-0B9F-45AF-956C-ABE9F8E6BA9E}">
  <dimension ref="A1:W55"/>
  <sheetViews>
    <sheetView workbookViewId="0">
      <selection activeCell="A2" sqref="A2:Q2"/>
    </sheetView>
  </sheetViews>
  <sheetFormatPr baseColWidth="10" defaultColWidth="8.83203125" defaultRowHeight="15" x14ac:dyDescent="0.2"/>
  <cols>
    <col min="17" max="17" width="9.33203125" bestFit="1" customWidth="1"/>
  </cols>
  <sheetData>
    <row r="1" spans="1:23" ht="19" x14ac:dyDescent="0.25">
      <c r="A1" s="17" t="s">
        <v>250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3" ht="16" x14ac:dyDescent="0.2">
      <c r="A2" s="21" t="s">
        <v>255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x14ac:dyDescent="0.2">
      <c r="A3" s="6" t="s">
        <v>0</v>
      </c>
    </row>
    <row r="5" spans="1:23" x14ac:dyDescent="0.2">
      <c r="A5" s="4" t="s">
        <v>184</v>
      </c>
    </row>
    <row r="6" spans="1:23" x14ac:dyDescent="0.2">
      <c r="A6" s="4"/>
      <c r="B6" s="6" t="s">
        <v>2</v>
      </c>
      <c r="C6" s="6" t="s">
        <v>10</v>
      </c>
      <c r="D6" s="6" t="s">
        <v>13</v>
      </c>
      <c r="E6" s="6" t="s">
        <v>6</v>
      </c>
      <c r="F6" s="6" t="s">
        <v>14</v>
      </c>
      <c r="G6" s="6" t="s">
        <v>9</v>
      </c>
      <c r="H6" s="6" t="s">
        <v>8</v>
      </c>
      <c r="I6" s="6" t="s">
        <v>66</v>
      </c>
      <c r="J6" s="6" t="s">
        <v>4</v>
      </c>
      <c r="K6" s="6" t="s">
        <v>68</v>
      </c>
      <c r="L6" s="6" t="s">
        <v>12</v>
      </c>
      <c r="M6" s="6" t="s">
        <v>15</v>
      </c>
      <c r="N6" s="6" t="s">
        <v>3</v>
      </c>
      <c r="O6" s="6" t="s">
        <v>67</v>
      </c>
      <c r="P6" s="6" t="s">
        <v>62</v>
      </c>
      <c r="Q6" s="6" t="s">
        <v>19</v>
      </c>
    </row>
    <row r="7" spans="1:23" x14ac:dyDescent="0.2">
      <c r="A7" s="1" t="s">
        <v>70</v>
      </c>
      <c r="B7">
        <v>33436</v>
      </c>
      <c r="C7">
        <v>25433</v>
      </c>
      <c r="D7">
        <v>16507</v>
      </c>
      <c r="E7">
        <v>11728</v>
      </c>
      <c r="F7">
        <v>9011</v>
      </c>
      <c r="H7">
        <v>5262</v>
      </c>
      <c r="I7">
        <v>3287</v>
      </c>
      <c r="P7">
        <v>3867</v>
      </c>
      <c r="Q7">
        <f>SUM(B7:O7)</f>
        <v>104664</v>
      </c>
    </row>
    <row r="8" spans="1:23" x14ac:dyDescent="0.2">
      <c r="A8" s="1" t="s">
        <v>75</v>
      </c>
      <c r="B8">
        <v>20583</v>
      </c>
      <c r="C8">
        <v>28920</v>
      </c>
      <c r="D8">
        <v>11972</v>
      </c>
      <c r="E8">
        <v>7196</v>
      </c>
      <c r="F8">
        <v>8868</v>
      </c>
      <c r="H8">
        <v>5239</v>
      </c>
      <c r="I8">
        <v>1880</v>
      </c>
      <c r="J8">
        <v>1432</v>
      </c>
      <c r="K8">
        <v>1872</v>
      </c>
      <c r="P8">
        <v>5966</v>
      </c>
      <c r="Q8">
        <f>SUM(B8:O8)</f>
        <v>87962</v>
      </c>
    </row>
    <row r="9" spans="1:23" x14ac:dyDescent="0.2">
      <c r="A9" s="1" t="s">
        <v>81</v>
      </c>
      <c r="B9">
        <v>39303</v>
      </c>
      <c r="C9">
        <v>27979</v>
      </c>
      <c r="E9">
        <v>11640</v>
      </c>
      <c r="F9">
        <v>9089</v>
      </c>
      <c r="H9">
        <v>6777</v>
      </c>
      <c r="I9">
        <v>3305</v>
      </c>
      <c r="P9">
        <v>3094</v>
      </c>
      <c r="Q9">
        <f>SUM(B9:O9)</f>
        <v>98093</v>
      </c>
    </row>
    <row r="10" spans="1:23" x14ac:dyDescent="0.2">
      <c r="A10" s="1" t="s">
        <v>63</v>
      </c>
      <c r="B10">
        <f t="shared" ref="B10:H10" si="0">SUM(B7:B9)</f>
        <v>93322</v>
      </c>
      <c r="C10">
        <f t="shared" si="0"/>
        <v>82332</v>
      </c>
      <c r="D10">
        <f t="shared" si="0"/>
        <v>28479</v>
      </c>
      <c r="E10">
        <f t="shared" si="0"/>
        <v>30564</v>
      </c>
      <c r="F10">
        <f t="shared" si="0"/>
        <v>26968</v>
      </c>
      <c r="G10">
        <f t="shared" si="0"/>
        <v>0</v>
      </c>
      <c r="H10">
        <f t="shared" si="0"/>
        <v>17278</v>
      </c>
      <c r="I10">
        <f t="shared" ref="I10:Q10" si="1">SUM(I7:I9)</f>
        <v>8472</v>
      </c>
      <c r="J10">
        <f>SUM(J7:J9)</f>
        <v>1432</v>
      </c>
      <c r="K10">
        <f>SUM(K7:K9)</f>
        <v>1872</v>
      </c>
      <c r="L10">
        <f>SUM(L7:L9)</f>
        <v>0</v>
      </c>
      <c r="M10">
        <f>SUM(M7:M9)</f>
        <v>0</v>
      </c>
      <c r="N10">
        <f t="shared" si="1"/>
        <v>0</v>
      </c>
      <c r="O10">
        <f t="shared" si="1"/>
        <v>0</v>
      </c>
      <c r="P10">
        <f t="shared" si="1"/>
        <v>12927</v>
      </c>
      <c r="Q10">
        <f t="shared" si="1"/>
        <v>290719</v>
      </c>
    </row>
    <row r="11" spans="1:23" x14ac:dyDescent="0.2">
      <c r="A11" s="1"/>
    </row>
    <row r="12" spans="1:23" x14ac:dyDescent="0.2">
      <c r="A12" s="1" t="s">
        <v>64</v>
      </c>
      <c r="B12" s="7">
        <f>B10/$Q12</f>
        <v>1.2840165245477593</v>
      </c>
      <c r="C12" s="7">
        <f t="shared" ref="C12:K12" si="2">C10/$Q12</f>
        <v>1.1328052174092509</v>
      </c>
      <c r="D12" s="7">
        <f t="shared" si="2"/>
        <v>0.3918422944492792</v>
      </c>
      <c r="E12" s="7">
        <f t="shared" si="2"/>
        <v>0.42052978993461038</v>
      </c>
      <c r="F12" s="7">
        <f t="shared" si="2"/>
        <v>0.37105245959156435</v>
      </c>
      <c r="G12" s="7"/>
      <c r="H12" s="7">
        <f t="shared" si="2"/>
        <v>0.23772784028563665</v>
      </c>
      <c r="I12" s="7">
        <f t="shared" si="2"/>
        <v>0.11656616870586374</v>
      </c>
      <c r="J12" s="7">
        <f t="shared" si="2"/>
        <v>1.9702874597119554E-2</v>
      </c>
      <c r="K12" s="7">
        <f t="shared" si="2"/>
        <v>2.5756830478916068E-2</v>
      </c>
      <c r="L12" s="7"/>
      <c r="M12" s="7"/>
      <c r="N12" s="7"/>
      <c r="O12" s="7"/>
      <c r="P12" s="7"/>
      <c r="Q12" s="3">
        <f>Q10/4</f>
        <v>72679.75</v>
      </c>
      <c r="R12" s="7"/>
      <c r="S12" s="3"/>
      <c r="T12" s="7"/>
      <c r="U12" s="7"/>
      <c r="V12" s="7"/>
      <c r="W12" s="7"/>
    </row>
    <row r="13" spans="1:23" x14ac:dyDescent="0.2">
      <c r="A13" s="1" t="s">
        <v>65</v>
      </c>
      <c r="B13" s="3">
        <f>B10-(Q$12)</f>
        <v>20642.25</v>
      </c>
      <c r="C13" s="3">
        <f>C10-(R$12)</f>
        <v>82332</v>
      </c>
      <c r="D13">
        <f>D10</f>
        <v>28479</v>
      </c>
      <c r="E13">
        <f t="shared" ref="E13:F13" si="3">E10</f>
        <v>30564</v>
      </c>
      <c r="F13">
        <f t="shared" si="3"/>
        <v>26968</v>
      </c>
      <c r="H13">
        <f t="shared" ref="H13:K13" si="4">H10</f>
        <v>17278</v>
      </c>
      <c r="I13">
        <f t="shared" si="4"/>
        <v>8472</v>
      </c>
      <c r="J13">
        <f t="shared" si="4"/>
        <v>1432</v>
      </c>
      <c r="K13">
        <f t="shared" si="4"/>
        <v>1872</v>
      </c>
    </row>
    <row r="14" spans="1:23" x14ac:dyDescent="0.2">
      <c r="A14" s="1"/>
      <c r="B14" s="4">
        <v>1</v>
      </c>
      <c r="C14" s="4">
        <v>1</v>
      </c>
      <c r="D14" s="4">
        <v>1</v>
      </c>
      <c r="E14" s="4"/>
      <c r="L14" s="4"/>
      <c r="R14" s="6"/>
      <c r="W14" s="6"/>
    </row>
    <row r="16" spans="1:23" x14ac:dyDescent="0.2">
      <c r="A16" s="5" t="s">
        <v>185</v>
      </c>
    </row>
    <row r="17" spans="1:23" x14ac:dyDescent="0.2">
      <c r="A17" s="5"/>
      <c r="B17" s="6" t="s">
        <v>2</v>
      </c>
      <c r="C17" s="6" t="s">
        <v>10</v>
      </c>
      <c r="D17" s="6" t="s">
        <v>13</v>
      </c>
      <c r="E17" s="6" t="s">
        <v>6</v>
      </c>
      <c r="F17" s="6" t="s">
        <v>14</v>
      </c>
      <c r="G17" s="6" t="s">
        <v>9</v>
      </c>
      <c r="H17" s="6" t="s">
        <v>8</v>
      </c>
      <c r="I17" s="6" t="s">
        <v>66</v>
      </c>
      <c r="J17" s="6" t="s">
        <v>4</v>
      </c>
      <c r="K17" s="6" t="s">
        <v>68</v>
      </c>
      <c r="L17" s="6" t="s">
        <v>12</v>
      </c>
      <c r="M17" s="6" t="s">
        <v>15</v>
      </c>
      <c r="N17" s="6" t="s">
        <v>3</v>
      </c>
      <c r="O17" s="6" t="s">
        <v>67</v>
      </c>
      <c r="P17" s="6" t="s">
        <v>62</v>
      </c>
      <c r="Q17" s="6" t="s">
        <v>19</v>
      </c>
    </row>
    <row r="18" spans="1:23" x14ac:dyDescent="0.2">
      <c r="A18" s="1" t="s">
        <v>72</v>
      </c>
      <c r="B18">
        <v>30098</v>
      </c>
      <c r="C18">
        <v>42794</v>
      </c>
      <c r="E18">
        <v>8967</v>
      </c>
      <c r="F18">
        <v>11488</v>
      </c>
      <c r="H18">
        <v>6216</v>
      </c>
      <c r="N18">
        <v>1084</v>
      </c>
      <c r="P18">
        <v>3450</v>
      </c>
      <c r="Q18">
        <f>SUM(B18:O18)</f>
        <v>100647</v>
      </c>
    </row>
    <row r="19" spans="1:23" x14ac:dyDescent="0.2">
      <c r="A19" s="1" t="s">
        <v>76</v>
      </c>
      <c r="B19">
        <v>22423</v>
      </c>
      <c r="C19">
        <v>31011</v>
      </c>
      <c r="D19">
        <v>4771</v>
      </c>
      <c r="E19">
        <v>7840</v>
      </c>
      <c r="F19">
        <v>8670</v>
      </c>
      <c r="G19">
        <v>18206</v>
      </c>
      <c r="H19">
        <v>5131</v>
      </c>
      <c r="J19">
        <v>1405</v>
      </c>
      <c r="P19">
        <v>5465</v>
      </c>
      <c r="Q19">
        <f>SUM(B19:O19)</f>
        <v>99457</v>
      </c>
    </row>
    <row r="20" spans="1:23" x14ac:dyDescent="0.2">
      <c r="A20" s="1" t="s">
        <v>80</v>
      </c>
      <c r="B20">
        <v>21080</v>
      </c>
      <c r="C20">
        <v>34488</v>
      </c>
      <c r="D20">
        <v>12812</v>
      </c>
      <c r="E20">
        <v>10014</v>
      </c>
      <c r="F20">
        <v>11053</v>
      </c>
      <c r="H20">
        <v>5394</v>
      </c>
      <c r="I20">
        <v>3077</v>
      </c>
      <c r="J20">
        <v>2197</v>
      </c>
      <c r="P20">
        <v>5649</v>
      </c>
      <c r="Q20">
        <f>SUM(B20:O20)</f>
        <v>100115</v>
      </c>
    </row>
    <row r="21" spans="1:23" x14ac:dyDescent="0.2">
      <c r="A21" s="1" t="s">
        <v>63</v>
      </c>
      <c r="B21">
        <f t="shared" ref="B21:H21" si="5">SUM(B18:B20)</f>
        <v>73601</v>
      </c>
      <c r="C21">
        <f t="shared" si="5"/>
        <v>108293</v>
      </c>
      <c r="D21">
        <f t="shared" si="5"/>
        <v>17583</v>
      </c>
      <c r="E21">
        <f t="shared" si="5"/>
        <v>26821</v>
      </c>
      <c r="F21">
        <f t="shared" si="5"/>
        <v>31211</v>
      </c>
      <c r="G21">
        <f t="shared" si="5"/>
        <v>18206</v>
      </c>
      <c r="H21">
        <f t="shared" si="5"/>
        <v>16741</v>
      </c>
      <c r="I21">
        <f t="shared" ref="I21:Q21" si="6">SUM(I18:I20)</f>
        <v>3077</v>
      </c>
      <c r="J21">
        <f>SUM(J18:J20)</f>
        <v>3602</v>
      </c>
      <c r="K21">
        <f>SUM(K18:K20)</f>
        <v>0</v>
      </c>
      <c r="L21">
        <f>SUM(L18:L20)</f>
        <v>0</v>
      </c>
      <c r="M21">
        <f>SUM(M18:M20)</f>
        <v>0</v>
      </c>
      <c r="N21">
        <f t="shared" si="6"/>
        <v>1084</v>
      </c>
      <c r="O21">
        <f t="shared" si="6"/>
        <v>0</v>
      </c>
      <c r="P21">
        <f t="shared" si="6"/>
        <v>14564</v>
      </c>
      <c r="Q21">
        <f t="shared" si="6"/>
        <v>300219</v>
      </c>
    </row>
    <row r="22" spans="1:23" x14ac:dyDescent="0.2">
      <c r="A22" s="1"/>
    </row>
    <row r="23" spans="1:23" x14ac:dyDescent="0.2">
      <c r="A23" s="1" t="s">
        <v>64</v>
      </c>
      <c r="B23" s="7">
        <f>B21/$Q23</f>
        <v>0.98063080617815657</v>
      </c>
      <c r="C23" s="7">
        <f>C21/$Q23</f>
        <v>1.4428533836965682</v>
      </c>
      <c r="D23" s="7">
        <f>D21/$Q23</f>
        <v>0.23426898364194138</v>
      </c>
      <c r="E23" s="7">
        <f>E21/$Q23</f>
        <v>0.35735246603312915</v>
      </c>
      <c r="F23" s="7">
        <f>F21/$Q23</f>
        <v>0.41584310120278861</v>
      </c>
      <c r="G23" s="7"/>
      <c r="H23" s="7">
        <f>H21/$Q23</f>
        <v>0.22305050646361491</v>
      </c>
      <c r="I23" s="7">
        <f>I21/$Q23</f>
        <v>4.0996739047162237E-2</v>
      </c>
      <c r="J23" s="7">
        <f>J21/$Q23</f>
        <v>4.7991632774741104E-2</v>
      </c>
      <c r="K23" s="7">
        <f>K21/$Q23</f>
        <v>0</v>
      </c>
      <c r="L23" s="7"/>
      <c r="M23" s="7"/>
      <c r="N23" s="7"/>
      <c r="O23" s="7"/>
      <c r="P23" s="7"/>
      <c r="Q23" s="3">
        <f>Q21/4</f>
        <v>75054.75</v>
      </c>
      <c r="R23" s="7"/>
      <c r="S23" s="3"/>
      <c r="T23" s="7"/>
      <c r="U23" s="7"/>
      <c r="V23" s="7"/>
      <c r="W23" s="7"/>
    </row>
    <row r="24" spans="1:23" x14ac:dyDescent="0.2">
      <c r="A24" s="1" t="s">
        <v>65</v>
      </c>
      <c r="B24" s="3">
        <f>B21-(Q$12)</f>
        <v>921.25</v>
      </c>
      <c r="C24" s="3">
        <f>C21-(R$12)</f>
        <v>108293</v>
      </c>
      <c r="D24">
        <f>D21</f>
        <v>17583</v>
      </c>
      <c r="E24">
        <f>E21</f>
        <v>26821</v>
      </c>
      <c r="F24">
        <f>F21</f>
        <v>31211</v>
      </c>
      <c r="H24">
        <f>H21</f>
        <v>16741</v>
      </c>
      <c r="I24">
        <f>I21</f>
        <v>3077</v>
      </c>
      <c r="J24">
        <f>J21</f>
        <v>3602</v>
      </c>
      <c r="K24">
        <f>K21</f>
        <v>0</v>
      </c>
    </row>
    <row r="25" spans="1:23" x14ac:dyDescent="0.2">
      <c r="A25" s="1"/>
      <c r="B25" s="4">
        <v>1</v>
      </c>
      <c r="C25" s="4">
        <v>2</v>
      </c>
      <c r="D25" s="4"/>
      <c r="E25" s="4"/>
      <c r="L25" s="4"/>
      <c r="R25" s="6"/>
      <c r="W25" s="6"/>
    </row>
    <row r="26" spans="1:23" x14ac:dyDescent="0.2">
      <c r="A26" s="1"/>
    </row>
    <row r="27" spans="1:23" x14ac:dyDescent="0.2">
      <c r="A27" s="5" t="s">
        <v>186</v>
      </c>
    </row>
    <row r="28" spans="1:23" x14ac:dyDescent="0.2">
      <c r="A28" s="5"/>
      <c r="B28" s="6" t="s">
        <v>2</v>
      </c>
      <c r="C28" s="6" t="s">
        <v>10</v>
      </c>
      <c r="D28" s="6" t="s">
        <v>13</v>
      </c>
      <c r="E28" s="6" t="s">
        <v>6</v>
      </c>
      <c r="F28" s="6" t="s">
        <v>14</v>
      </c>
      <c r="G28" s="6" t="s">
        <v>9</v>
      </c>
      <c r="H28" s="6" t="s">
        <v>8</v>
      </c>
      <c r="I28" s="6" t="s">
        <v>66</v>
      </c>
      <c r="J28" s="6" t="s">
        <v>4</v>
      </c>
      <c r="K28" s="6" t="s">
        <v>68</v>
      </c>
      <c r="L28" s="6" t="s">
        <v>12</v>
      </c>
      <c r="M28" s="6" t="s">
        <v>15</v>
      </c>
      <c r="N28" s="6" t="s">
        <v>3</v>
      </c>
      <c r="O28" s="6" t="s">
        <v>67</v>
      </c>
      <c r="P28" s="6" t="s">
        <v>62</v>
      </c>
      <c r="Q28" s="6" t="s">
        <v>19</v>
      </c>
    </row>
    <row r="29" spans="1:23" x14ac:dyDescent="0.2">
      <c r="A29" s="1" t="s">
        <v>73</v>
      </c>
      <c r="B29">
        <v>44826</v>
      </c>
      <c r="C29">
        <v>23233</v>
      </c>
      <c r="E29">
        <v>10367</v>
      </c>
      <c r="F29">
        <v>4869</v>
      </c>
      <c r="G29">
        <v>3417</v>
      </c>
      <c r="H29">
        <v>4103</v>
      </c>
      <c r="I29">
        <v>3015</v>
      </c>
      <c r="J29">
        <v>2311</v>
      </c>
      <c r="P29">
        <v>7194</v>
      </c>
      <c r="Q29">
        <f>SUM(B29:O29)</f>
        <v>96141</v>
      </c>
    </row>
    <row r="30" spans="1:23" x14ac:dyDescent="0.2">
      <c r="A30" s="1" t="s">
        <v>74</v>
      </c>
      <c r="B30">
        <v>15626</v>
      </c>
      <c r="C30">
        <v>42436</v>
      </c>
      <c r="E30">
        <v>8235</v>
      </c>
      <c r="F30">
        <v>2731</v>
      </c>
      <c r="G30">
        <v>33952</v>
      </c>
      <c r="H30">
        <v>2368</v>
      </c>
      <c r="P30">
        <v>1805</v>
      </c>
      <c r="Q30">
        <f>SUM(B30:O30)</f>
        <v>105348</v>
      </c>
    </row>
    <row r="31" spans="1:23" x14ac:dyDescent="0.2">
      <c r="A31" s="1" t="s">
        <v>78</v>
      </c>
      <c r="B31">
        <v>46203</v>
      </c>
      <c r="C31">
        <v>21173</v>
      </c>
      <c r="E31">
        <v>11912</v>
      </c>
      <c r="F31">
        <v>7050</v>
      </c>
      <c r="H31">
        <v>4842</v>
      </c>
      <c r="I31">
        <v>2862</v>
      </c>
      <c r="O31">
        <v>1509</v>
      </c>
      <c r="P31">
        <v>3978</v>
      </c>
      <c r="Q31">
        <f>SUM(B31:O31)</f>
        <v>95551</v>
      </c>
    </row>
    <row r="32" spans="1:23" x14ac:dyDescent="0.2">
      <c r="A32" s="1" t="s">
        <v>79</v>
      </c>
      <c r="B32">
        <v>34734</v>
      </c>
      <c r="C32">
        <v>33595</v>
      </c>
      <c r="E32">
        <v>11877</v>
      </c>
      <c r="F32">
        <v>4840</v>
      </c>
      <c r="G32">
        <v>6762</v>
      </c>
      <c r="I32">
        <v>2347</v>
      </c>
      <c r="J32">
        <v>2059</v>
      </c>
      <c r="L32">
        <v>10623</v>
      </c>
      <c r="P32">
        <v>5367</v>
      </c>
      <c r="Q32">
        <f>SUM(B32:O32)</f>
        <v>106837</v>
      </c>
    </row>
    <row r="33" spans="1:23" x14ac:dyDescent="0.2">
      <c r="A33" s="1" t="s">
        <v>82</v>
      </c>
      <c r="B33">
        <v>42947</v>
      </c>
      <c r="C33">
        <v>26026</v>
      </c>
      <c r="E33">
        <v>24467</v>
      </c>
      <c r="F33">
        <v>6316</v>
      </c>
      <c r="P33">
        <v>2491</v>
      </c>
      <c r="Q33">
        <f>SUM(B33:O33)</f>
        <v>99756</v>
      </c>
    </row>
    <row r="34" spans="1:23" x14ac:dyDescent="0.2">
      <c r="A34" s="1" t="s">
        <v>63</v>
      </c>
      <c r="B34">
        <f t="shared" ref="B34:H34" si="7">SUM(B29:B33)</f>
        <v>184336</v>
      </c>
      <c r="C34">
        <f t="shared" si="7"/>
        <v>146463</v>
      </c>
      <c r="D34">
        <f t="shared" si="7"/>
        <v>0</v>
      </c>
      <c r="E34">
        <f t="shared" si="7"/>
        <v>66858</v>
      </c>
      <c r="F34">
        <f t="shared" si="7"/>
        <v>25806</v>
      </c>
      <c r="G34">
        <f t="shared" si="7"/>
        <v>44131</v>
      </c>
      <c r="H34">
        <f t="shared" si="7"/>
        <v>11313</v>
      </c>
      <c r="I34">
        <f t="shared" ref="I34:Q34" si="8">SUM(I29:I33)</f>
        <v>8224</v>
      </c>
      <c r="J34">
        <f>SUM(J29:J33)</f>
        <v>4370</v>
      </c>
      <c r="K34">
        <f>SUM(K29:K33)</f>
        <v>0</v>
      </c>
      <c r="L34">
        <f>SUM(L29:L33)</f>
        <v>10623</v>
      </c>
      <c r="M34">
        <f>SUM(M29:M33)</f>
        <v>0</v>
      </c>
      <c r="N34">
        <f t="shared" si="8"/>
        <v>0</v>
      </c>
      <c r="O34">
        <f t="shared" si="8"/>
        <v>1509</v>
      </c>
      <c r="P34">
        <f t="shared" si="8"/>
        <v>20835</v>
      </c>
      <c r="Q34">
        <f t="shared" si="8"/>
        <v>503633</v>
      </c>
    </row>
    <row r="35" spans="1:23" x14ac:dyDescent="0.2">
      <c r="A35" s="1"/>
    </row>
    <row r="36" spans="1:23" x14ac:dyDescent="0.2">
      <c r="A36" s="1" t="s">
        <v>64</v>
      </c>
      <c r="B36" s="7">
        <f>B34/$Q36</f>
        <v>2.1960753167485056</v>
      </c>
      <c r="C36" s="7">
        <f>C34/$Q36</f>
        <v>1.744877718497398</v>
      </c>
      <c r="D36" s="7"/>
      <c r="E36" s="7">
        <f t="shared" ref="E36:J36" si="9">E34/$Q36</f>
        <v>0.79650856873953857</v>
      </c>
      <c r="F36" s="7">
        <f t="shared" si="9"/>
        <v>0.30743815437034511</v>
      </c>
      <c r="G36" s="7">
        <f t="shared" si="9"/>
        <v>0.52575188679057971</v>
      </c>
      <c r="H36" s="7">
        <f t="shared" si="9"/>
        <v>0.13477671240764605</v>
      </c>
      <c r="I36" s="7">
        <f t="shared" si="9"/>
        <v>9.797610561658987E-2</v>
      </c>
      <c r="J36" s="7">
        <f t="shared" si="9"/>
        <v>5.2061719545780365E-2</v>
      </c>
      <c r="K36" s="7"/>
      <c r="L36" s="7">
        <f>L34/$Q36</f>
        <v>0.12655644090041757</v>
      </c>
      <c r="M36" s="7"/>
      <c r="N36" s="7"/>
      <c r="O36" s="7"/>
      <c r="P36" s="7"/>
      <c r="Q36" s="3">
        <f>Q34/6</f>
        <v>83938.833333333328</v>
      </c>
      <c r="R36" s="7"/>
      <c r="S36" s="3"/>
      <c r="T36" s="7"/>
      <c r="U36" s="7"/>
      <c r="V36" s="7"/>
      <c r="W36" s="7"/>
    </row>
    <row r="37" spans="1:23" x14ac:dyDescent="0.2">
      <c r="A37" s="1" t="s">
        <v>65</v>
      </c>
      <c r="B37" s="3">
        <f>B34-(Q$12)</f>
        <v>111656.25</v>
      </c>
      <c r="C37" s="3">
        <f>C34-(R$12)</f>
        <v>146463</v>
      </c>
      <c r="E37">
        <f t="shared" ref="E37:J37" si="10">E34</f>
        <v>66858</v>
      </c>
      <c r="F37">
        <f t="shared" si="10"/>
        <v>25806</v>
      </c>
      <c r="G37">
        <f t="shared" si="10"/>
        <v>44131</v>
      </c>
      <c r="H37">
        <f t="shared" si="10"/>
        <v>11313</v>
      </c>
      <c r="I37">
        <f t="shared" si="10"/>
        <v>8224</v>
      </c>
      <c r="J37">
        <f t="shared" si="10"/>
        <v>4370</v>
      </c>
      <c r="L37">
        <f t="shared" ref="L37" si="11">L34</f>
        <v>10623</v>
      </c>
    </row>
    <row r="38" spans="1:23" x14ac:dyDescent="0.2">
      <c r="A38" s="1"/>
      <c r="B38" s="4">
        <v>2</v>
      </c>
      <c r="C38" s="4">
        <v>2</v>
      </c>
      <c r="D38" s="4"/>
      <c r="E38" s="4">
        <v>1</v>
      </c>
      <c r="L38" s="4"/>
      <c r="R38" s="6"/>
      <c r="W38" s="6"/>
    </row>
    <row r="40" spans="1:23" x14ac:dyDescent="0.2">
      <c r="A40" s="5" t="s">
        <v>187</v>
      </c>
    </row>
    <row r="41" spans="1:23" x14ac:dyDescent="0.2">
      <c r="A41" s="5"/>
      <c r="B41" s="6" t="s">
        <v>2</v>
      </c>
      <c r="C41" s="6" t="s">
        <v>10</v>
      </c>
      <c r="D41" s="6" t="s">
        <v>13</v>
      </c>
      <c r="E41" s="6" t="s">
        <v>6</v>
      </c>
      <c r="F41" s="6" t="s">
        <v>14</v>
      </c>
      <c r="G41" s="6" t="s">
        <v>9</v>
      </c>
      <c r="H41" s="6" t="s">
        <v>8</v>
      </c>
      <c r="I41" s="6" t="s">
        <v>66</v>
      </c>
      <c r="J41" s="6" t="s">
        <v>4</v>
      </c>
      <c r="K41" s="6" t="s">
        <v>68</v>
      </c>
      <c r="L41" s="6" t="s">
        <v>12</v>
      </c>
      <c r="M41" s="6" t="s">
        <v>15</v>
      </c>
      <c r="N41" s="6" t="s">
        <v>3</v>
      </c>
      <c r="O41" s="6" t="s">
        <v>67</v>
      </c>
      <c r="P41" s="6" t="s">
        <v>62</v>
      </c>
      <c r="Q41" s="6" t="s">
        <v>19</v>
      </c>
    </row>
    <row r="42" spans="1:23" x14ac:dyDescent="0.2">
      <c r="A42" s="1" t="s">
        <v>71</v>
      </c>
      <c r="B42">
        <v>46123</v>
      </c>
      <c r="C42">
        <v>18879</v>
      </c>
      <c r="E42">
        <v>11336</v>
      </c>
      <c r="F42">
        <v>9789</v>
      </c>
      <c r="G42">
        <v>2150</v>
      </c>
      <c r="H42">
        <v>5784</v>
      </c>
      <c r="I42">
        <v>4630</v>
      </c>
      <c r="P42">
        <v>4634</v>
      </c>
      <c r="Q42">
        <f>SUM(B42:O42)</f>
        <v>98691</v>
      </c>
    </row>
    <row r="43" spans="1:23" x14ac:dyDescent="0.2">
      <c r="A43" s="1" t="s">
        <v>69</v>
      </c>
      <c r="B43">
        <v>43014</v>
      </c>
      <c r="C43">
        <v>18472</v>
      </c>
      <c r="E43">
        <v>12412</v>
      </c>
      <c r="F43">
        <v>11960</v>
      </c>
      <c r="H43">
        <v>7935</v>
      </c>
      <c r="P43">
        <v>3283</v>
      </c>
      <c r="Q43">
        <f>SUM(B43:O43)</f>
        <v>93793</v>
      </c>
    </row>
    <row r="44" spans="1:23" x14ac:dyDescent="0.2">
      <c r="A44" s="1" t="s">
        <v>77</v>
      </c>
      <c r="B44">
        <v>39427</v>
      </c>
      <c r="C44">
        <v>19254</v>
      </c>
      <c r="E44">
        <v>11802</v>
      </c>
      <c r="F44">
        <v>6245</v>
      </c>
      <c r="G44">
        <v>23500</v>
      </c>
      <c r="M44">
        <v>970</v>
      </c>
      <c r="N44">
        <v>932</v>
      </c>
      <c r="P44">
        <v>3764</v>
      </c>
      <c r="Q44">
        <f>SUM(B44:O44)</f>
        <v>102130</v>
      </c>
    </row>
    <row r="45" spans="1:23" x14ac:dyDescent="0.2">
      <c r="A45" s="1" t="s">
        <v>83</v>
      </c>
      <c r="B45">
        <v>41897</v>
      </c>
      <c r="C45">
        <v>26467</v>
      </c>
      <c r="E45">
        <v>17186</v>
      </c>
      <c r="F45">
        <v>5131</v>
      </c>
      <c r="H45">
        <v>4096</v>
      </c>
      <c r="I45">
        <v>3503</v>
      </c>
      <c r="P45">
        <v>3114</v>
      </c>
      <c r="Q45">
        <f>SUM(B45:O45)</f>
        <v>98280</v>
      </c>
    </row>
    <row r="46" spans="1:23" x14ac:dyDescent="0.2">
      <c r="A46" s="1" t="s">
        <v>84</v>
      </c>
      <c r="B46">
        <v>47175</v>
      </c>
      <c r="C46">
        <v>38027</v>
      </c>
      <c r="E46">
        <v>14410</v>
      </c>
      <c r="F46">
        <v>4520</v>
      </c>
      <c r="H46">
        <v>3400</v>
      </c>
      <c r="I46">
        <v>3459</v>
      </c>
      <c r="P46">
        <v>2624</v>
      </c>
      <c r="Q46">
        <f>SUM(B46:O46)</f>
        <v>110991</v>
      </c>
    </row>
    <row r="47" spans="1:23" x14ac:dyDescent="0.2">
      <c r="A47" s="1" t="s">
        <v>63</v>
      </c>
      <c r="B47">
        <f t="shared" ref="B47:H47" si="12">SUM(B42:B46)</f>
        <v>217636</v>
      </c>
      <c r="C47">
        <f t="shared" si="12"/>
        <v>121099</v>
      </c>
      <c r="D47">
        <f t="shared" si="12"/>
        <v>0</v>
      </c>
      <c r="E47">
        <f t="shared" si="12"/>
        <v>67146</v>
      </c>
      <c r="F47">
        <f t="shared" si="12"/>
        <v>37645</v>
      </c>
      <c r="G47">
        <f t="shared" si="12"/>
        <v>25650</v>
      </c>
      <c r="H47">
        <f t="shared" si="12"/>
        <v>21215</v>
      </c>
      <c r="I47">
        <f t="shared" ref="I47:Q47" si="13">SUM(I42:I46)</f>
        <v>11592</v>
      </c>
      <c r="J47">
        <f>SUM(J42:J46)</f>
        <v>0</v>
      </c>
      <c r="K47">
        <f>SUM(K42:K46)</f>
        <v>0</v>
      </c>
      <c r="L47">
        <f>SUM(L42:L46)</f>
        <v>0</v>
      </c>
      <c r="M47">
        <f>SUM(M42:M46)</f>
        <v>970</v>
      </c>
      <c r="N47">
        <f t="shared" si="13"/>
        <v>932</v>
      </c>
      <c r="O47">
        <f t="shared" si="13"/>
        <v>0</v>
      </c>
      <c r="P47">
        <f t="shared" si="13"/>
        <v>17419</v>
      </c>
      <c r="Q47">
        <f t="shared" si="13"/>
        <v>503885</v>
      </c>
    </row>
    <row r="48" spans="1:23" x14ac:dyDescent="0.2">
      <c r="A48" s="1"/>
    </row>
    <row r="49" spans="1:23" x14ac:dyDescent="0.2">
      <c r="A49" s="1" t="s">
        <v>64</v>
      </c>
      <c r="B49" s="7">
        <f>B47/$Q49</f>
        <v>2.5914960754934162</v>
      </c>
      <c r="C49" s="7">
        <f>C47/$Q49</f>
        <v>1.4419837859829128</v>
      </c>
      <c r="D49" s="7"/>
      <c r="E49" s="7">
        <f>E47/$Q49</f>
        <v>0.79953957748295745</v>
      </c>
      <c r="F49" s="7">
        <f>F47/$Q49</f>
        <v>0.44825704277761791</v>
      </c>
      <c r="G49" s="7">
        <f>G47/$Q49</f>
        <v>0.30542683350367644</v>
      </c>
      <c r="H49" s="7">
        <f>H47/$Q49</f>
        <v>0.25261716463081857</v>
      </c>
      <c r="I49" s="7">
        <f>I47/$Q49</f>
        <v>0.1380314952816615</v>
      </c>
      <c r="J49" s="7"/>
      <c r="K49" s="7"/>
      <c r="L49" s="7"/>
      <c r="M49" s="7"/>
      <c r="N49" s="7"/>
      <c r="O49" s="7"/>
      <c r="P49" s="7"/>
      <c r="Q49" s="3">
        <f>Q47/6</f>
        <v>83980.833333333328</v>
      </c>
      <c r="R49" s="7"/>
      <c r="S49" s="3"/>
      <c r="T49" s="7"/>
      <c r="U49" s="7"/>
      <c r="V49" s="7"/>
      <c r="W49" s="7"/>
    </row>
    <row r="50" spans="1:23" x14ac:dyDescent="0.2">
      <c r="A50" s="1" t="s">
        <v>65</v>
      </c>
      <c r="B50" s="3">
        <f>B47-(2*(Q$49))</f>
        <v>49674.333333333343</v>
      </c>
      <c r="C50" s="3">
        <f>C47-(Q$49)</f>
        <v>37118.166666666672</v>
      </c>
      <c r="E50">
        <f>E47</f>
        <v>67146</v>
      </c>
      <c r="F50">
        <f>F47</f>
        <v>37645</v>
      </c>
      <c r="G50">
        <f>G47</f>
        <v>25650</v>
      </c>
      <c r="H50">
        <f>H47</f>
        <v>21215</v>
      </c>
      <c r="I50">
        <f>I47</f>
        <v>11592</v>
      </c>
    </row>
    <row r="51" spans="1:23" x14ac:dyDescent="0.2">
      <c r="A51" s="1"/>
      <c r="B51" s="4">
        <v>2</v>
      </c>
      <c r="C51" s="4">
        <v>1</v>
      </c>
      <c r="D51" s="4"/>
      <c r="E51" s="4">
        <v>1</v>
      </c>
      <c r="G51">
        <v>1</v>
      </c>
      <c r="L51" s="4"/>
      <c r="R51" s="6"/>
      <c r="W51" s="6"/>
    </row>
    <row r="52" spans="1:23" x14ac:dyDescent="0.2">
      <c r="A52" s="1"/>
    </row>
    <row r="53" spans="1:23" x14ac:dyDescent="0.2">
      <c r="A53" s="1" t="s">
        <v>214</v>
      </c>
      <c r="B53">
        <f t="shared" ref="B53:Q53" si="14">B10+B21+B34+B47</f>
        <v>568895</v>
      </c>
      <c r="C53">
        <f t="shared" si="14"/>
        <v>458187</v>
      </c>
      <c r="D53">
        <f t="shared" si="14"/>
        <v>46062</v>
      </c>
      <c r="E53">
        <f t="shared" si="14"/>
        <v>191389</v>
      </c>
      <c r="F53">
        <f t="shared" si="14"/>
        <v>121630</v>
      </c>
      <c r="G53">
        <f t="shared" si="14"/>
        <v>87987</v>
      </c>
      <c r="H53">
        <f t="shared" si="14"/>
        <v>66547</v>
      </c>
      <c r="I53">
        <f t="shared" si="14"/>
        <v>31365</v>
      </c>
      <c r="J53">
        <f t="shared" si="14"/>
        <v>9404</v>
      </c>
      <c r="K53">
        <f t="shared" si="14"/>
        <v>1872</v>
      </c>
      <c r="L53">
        <f t="shared" si="14"/>
        <v>10623</v>
      </c>
      <c r="M53">
        <f t="shared" si="14"/>
        <v>970</v>
      </c>
      <c r="N53">
        <f t="shared" si="14"/>
        <v>2016</v>
      </c>
      <c r="O53">
        <f t="shared" si="14"/>
        <v>1509</v>
      </c>
      <c r="P53">
        <f t="shared" si="14"/>
        <v>65745</v>
      </c>
      <c r="Q53">
        <f t="shared" si="14"/>
        <v>1598456</v>
      </c>
    </row>
    <row r="55" spans="1:23" x14ac:dyDescent="0.2">
      <c r="A55" t="s">
        <v>231</v>
      </c>
      <c r="B55" s="4">
        <f>B14+B25+B38+B51</f>
        <v>6</v>
      </c>
      <c r="C55" s="4">
        <f t="shared" ref="C55:G55" si="15">C14+C25+C38+C51</f>
        <v>6</v>
      </c>
      <c r="D55" s="4">
        <f t="shared" si="15"/>
        <v>1</v>
      </c>
      <c r="E55" s="4">
        <f t="shared" si="15"/>
        <v>2</v>
      </c>
      <c r="F55" s="4"/>
      <c r="G55" s="4">
        <f t="shared" si="15"/>
        <v>1</v>
      </c>
    </row>
  </sheetData>
  <mergeCells count="2">
    <mergeCell ref="A1:Q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ACT</vt:lpstr>
      <vt:lpstr>NSW</vt:lpstr>
      <vt:lpstr>NT</vt:lpstr>
      <vt:lpstr>Qld</vt:lpstr>
      <vt:lpstr>SA</vt:lpstr>
      <vt:lpstr>Tas</vt:lpstr>
      <vt:lpstr>Victoria</vt:lpstr>
      <vt:lpstr>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morey</dc:creator>
  <cp:lastModifiedBy>Geoffrey Goode</cp:lastModifiedBy>
  <dcterms:created xsi:type="dcterms:W3CDTF">2025-06-29T10:04:09Z</dcterms:created>
  <dcterms:modified xsi:type="dcterms:W3CDTF">2025-07-21T08:49:40Z</dcterms:modified>
</cp:coreProperties>
</file>